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180" windowHeight="6360" tabRatio="593"/>
  </bookViews>
  <sheets>
    <sheet name="Постановление АИП 2019" sheetId="7" r:id="rId1"/>
    <sheet name="Лист1" sheetId="9" r:id="rId2"/>
  </sheets>
  <definedNames>
    <definedName name="_xlnm.Print_Titles" localSheetId="0">'Постановление АИП 2019'!$8:$12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7" l="1"/>
  <c r="G187" i="7"/>
  <c r="G129" i="7"/>
  <c r="D85" i="7"/>
  <c r="G68" i="7"/>
  <c r="G113" i="7"/>
  <c r="G193" i="7"/>
  <c r="G65" i="7"/>
  <c r="G20" i="7"/>
  <c r="G51" i="7"/>
  <c r="G84" i="7"/>
  <c r="D86" i="7"/>
  <c r="D84" i="7"/>
  <c r="G206" i="7"/>
  <c r="D66" i="7" l="1"/>
  <c r="G120" i="7" l="1"/>
  <c r="G103" i="7"/>
  <c r="G173" i="7"/>
  <c r="D83" i="7" l="1"/>
  <c r="G130" i="7"/>
  <c r="D16" i="7"/>
  <c r="D17" i="7" s="1"/>
  <c r="E17" i="7"/>
  <c r="F17" i="7"/>
  <c r="G17" i="7"/>
  <c r="H17" i="7"/>
  <c r="E134" i="7"/>
  <c r="F134" i="7"/>
  <c r="D133" i="7"/>
  <c r="D147" i="7"/>
  <c r="D82" i="7"/>
  <c r="D81" i="7"/>
  <c r="G28" i="7"/>
  <c r="G152" i="7"/>
  <c r="E95" i="7"/>
  <c r="F95" i="7"/>
  <c r="H95" i="7"/>
  <c r="D80" i="7"/>
  <c r="H179" i="7"/>
  <c r="H94" i="7"/>
  <c r="F94" i="7"/>
  <c r="E94" i="7"/>
  <c r="G94" i="7"/>
  <c r="D93" i="7"/>
  <c r="G156" i="7" l="1"/>
  <c r="G162" i="7"/>
  <c r="G144" i="7"/>
  <c r="G143" i="7"/>
  <c r="G140" i="7"/>
  <c r="G139" i="7"/>
  <c r="G100" i="7"/>
  <c r="G148" i="7" l="1"/>
  <c r="G31" i="7"/>
  <c r="G27" i="7"/>
  <c r="F184" i="7"/>
  <c r="E184" i="7"/>
  <c r="H148" i="7"/>
  <c r="F148" i="7"/>
  <c r="E148" i="7"/>
  <c r="H134" i="7"/>
  <c r="D89" i="7"/>
  <c r="D91" i="7" l="1"/>
  <c r="D92" i="7"/>
  <c r="D90" i="7"/>
  <c r="D88" i="7"/>
  <c r="D132" i="7"/>
  <c r="D131" i="7"/>
  <c r="D146" i="7"/>
  <c r="D183" i="7"/>
  <c r="H184" i="7"/>
  <c r="G70" i="7"/>
  <c r="G79" i="7"/>
  <c r="D79" i="7" s="1"/>
  <c r="G33" i="7"/>
  <c r="G176" i="7"/>
  <c r="D176" i="7" s="1"/>
  <c r="G128" i="7"/>
  <c r="G134" i="7" s="1"/>
  <c r="D78" i="7"/>
  <c r="D77" i="7"/>
  <c r="D76" i="7"/>
  <c r="G42" i="7"/>
  <c r="G24" i="7"/>
  <c r="D130" i="7"/>
  <c r="D75" i="7"/>
  <c r="G48" i="7"/>
  <c r="D74" i="7"/>
  <c r="D73" i="7"/>
  <c r="D94" i="7" l="1"/>
  <c r="D129" i="7"/>
  <c r="G203" i="7"/>
  <c r="D128" i="7"/>
  <c r="G178" i="7"/>
  <c r="G184" i="7" s="1"/>
  <c r="D72" i="7"/>
  <c r="D71" i="7"/>
  <c r="D70" i="7"/>
  <c r="D69" i="7"/>
  <c r="D68" i="7"/>
  <c r="D127" i="7"/>
  <c r="D126" i="7" l="1"/>
  <c r="D67" i="7"/>
  <c r="E177" i="7" l="1"/>
  <c r="F177" i="7"/>
  <c r="H177" i="7"/>
  <c r="D65" i="7"/>
  <c r="D181" i="7"/>
  <c r="G64" i="7"/>
  <c r="G95" i="7" s="1"/>
  <c r="D125" i="7"/>
  <c r="D124" i="7"/>
  <c r="G174" i="7"/>
  <c r="D34" i="7"/>
  <c r="H106" i="7"/>
  <c r="E106" i="7"/>
  <c r="F106" i="7"/>
  <c r="D63" i="7"/>
  <c r="D62" i="7"/>
  <c r="D61" i="7"/>
  <c r="G106" i="7"/>
  <c r="D123" i="7"/>
  <c r="D60" i="7"/>
  <c r="D59" i="7"/>
  <c r="D58" i="7"/>
  <c r="G207" i="7"/>
  <c r="E207" i="7"/>
  <c r="F207" i="7"/>
  <c r="H207" i="7"/>
  <c r="D175" i="7"/>
  <c r="D57" i="7"/>
  <c r="D56" i="7"/>
  <c r="D55" i="7"/>
  <c r="D54" i="7"/>
  <c r="D53" i="7"/>
  <c r="D173" i="7"/>
  <c r="D143" i="7"/>
  <c r="D144" i="7"/>
  <c r="D145" i="7"/>
  <c r="D64" i="7" l="1"/>
  <c r="D174" i="7"/>
  <c r="G177" i="7"/>
  <c r="D206" i="7"/>
  <c r="D207" i="7" s="1"/>
  <c r="D52" i="7"/>
  <c r="E204" i="7" l="1"/>
  <c r="F204" i="7"/>
  <c r="G204" i="7"/>
  <c r="H204" i="7"/>
  <c r="D203" i="7"/>
  <c r="D204" i="7" s="1"/>
  <c r="D182" i="7"/>
  <c r="D180" i="7"/>
  <c r="D179" i="7"/>
  <c r="D178" i="7"/>
  <c r="D184" i="7" l="1"/>
  <c r="D19" i="7"/>
  <c r="D20" i="7"/>
  <c r="D21" i="7"/>
  <c r="D196" i="7"/>
  <c r="G211" i="7"/>
  <c r="D212" i="7"/>
  <c r="E211" i="7"/>
  <c r="F211" i="7"/>
  <c r="H211" i="7"/>
  <c r="E136" i="7"/>
  <c r="F136" i="7"/>
  <c r="G136" i="7"/>
  <c r="H136" i="7"/>
  <c r="E199" i="7"/>
  <c r="F199" i="7"/>
  <c r="G199" i="7"/>
  <c r="H199" i="7"/>
  <c r="D198" i="7"/>
  <c r="D199" i="7" s="1"/>
  <c r="E197" i="7"/>
  <c r="F197" i="7"/>
  <c r="G197" i="7"/>
  <c r="H197" i="7"/>
  <c r="D187" i="7"/>
  <c r="D188" i="7"/>
  <c r="D189" i="7"/>
  <c r="D190" i="7"/>
  <c r="D191" i="7"/>
  <c r="D192" i="7"/>
  <c r="D193" i="7"/>
  <c r="D194" i="7"/>
  <c r="D195" i="7"/>
  <c r="D151" i="7"/>
  <c r="D152" i="7"/>
  <c r="D153" i="7"/>
  <c r="D154" i="7"/>
  <c r="D155" i="7"/>
  <c r="D156" i="7"/>
  <c r="D157" i="7"/>
  <c r="D158" i="7"/>
  <c r="D159" i="7"/>
  <c r="D160" i="7"/>
  <c r="D161" i="7"/>
  <c r="D162" i="7"/>
  <c r="D163" i="7"/>
  <c r="D164" i="7"/>
  <c r="D165" i="7"/>
  <c r="D166" i="7"/>
  <c r="D167" i="7"/>
  <c r="D168" i="7"/>
  <c r="D169" i="7"/>
  <c r="D170" i="7"/>
  <c r="D171" i="7"/>
  <c r="D172" i="7"/>
  <c r="D150" i="7"/>
  <c r="D140" i="7"/>
  <c r="D141" i="7"/>
  <c r="D142" i="7"/>
  <c r="D139" i="7"/>
  <c r="E137" i="7"/>
  <c r="F137" i="7"/>
  <c r="G137" i="7"/>
  <c r="H137" i="7"/>
  <c r="D135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09" i="7"/>
  <c r="D98" i="7"/>
  <c r="D99" i="7"/>
  <c r="D100" i="7"/>
  <c r="D101" i="7"/>
  <c r="D102" i="7"/>
  <c r="D103" i="7"/>
  <c r="D104" i="7"/>
  <c r="D105" i="7"/>
  <c r="D97" i="7"/>
  <c r="G212" i="7"/>
  <c r="D22" i="7"/>
  <c r="D23" i="7"/>
  <c r="D24" i="7"/>
  <c r="D25" i="7"/>
  <c r="D26" i="7"/>
  <c r="D27" i="7"/>
  <c r="D28" i="7"/>
  <c r="D29" i="7"/>
  <c r="D30" i="7"/>
  <c r="D31" i="7"/>
  <c r="D32" i="7"/>
  <c r="D33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148" i="7" l="1"/>
  <c r="D134" i="7"/>
  <c r="D137" i="7" s="1"/>
  <c r="D95" i="7"/>
  <c r="D177" i="7"/>
  <c r="D106" i="7"/>
  <c r="H200" i="7"/>
  <c r="F200" i="7"/>
  <c r="E200" i="7"/>
  <c r="H107" i="7"/>
  <c r="F185" i="7"/>
  <c r="F209" i="7"/>
  <c r="E107" i="7"/>
  <c r="G200" i="7"/>
  <c r="F107" i="7"/>
  <c r="D211" i="7"/>
  <c r="G107" i="7"/>
  <c r="E185" i="7"/>
  <c r="E209" i="7"/>
  <c r="G185" i="7"/>
  <c r="H185" i="7"/>
  <c r="D197" i="7"/>
  <c r="D200" i="7" s="1"/>
  <c r="G209" i="7"/>
  <c r="H209" i="7"/>
  <c r="D136" i="7"/>
  <c r="F208" i="7" l="1"/>
  <c r="H208" i="7"/>
  <c r="E208" i="7"/>
  <c r="G208" i="7"/>
  <c r="E201" i="7"/>
  <c r="F201" i="7"/>
  <c r="G201" i="7"/>
  <c r="H201" i="7"/>
  <c r="D107" i="7"/>
  <c r="D185" i="7"/>
  <c r="D208" i="7" l="1"/>
  <c r="D201" i="7"/>
  <c r="D209" i="7"/>
</calcChain>
</file>

<file path=xl/sharedStrings.xml><?xml version="1.0" encoding="utf-8"?>
<sst xmlns="http://schemas.openxmlformats.org/spreadsheetml/2006/main" count="211" uniqueCount="209">
  <si>
    <t>№п/п</t>
  </si>
  <si>
    <t>Средства бюджета городского округа</t>
  </si>
  <si>
    <t>Общий объем финансирования</t>
  </si>
  <si>
    <t>Приложение к постановлению администрации МО "Зеленоградский городской округ"</t>
  </si>
  <si>
    <t>Распорядитель бюджетных средств - Администрация МО "Зеленоградский городской округ"</t>
  </si>
  <si>
    <t>Средства областного бюджета</t>
  </si>
  <si>
    <t>Средства федерального бюджета</t>
  </si>
  <si>
    <t>Средства дорожного фонда</t>
  </si>
  <si>
    <t>Ремонт фасада и ремонт крыльца административного здания по ул.Ленина, д. 20 в г.Зеленоградске</t>
  </si>
  <si>
    <t>Ремонт муниципальной квартиры № 5 дома №13-а по ул. Тургенева в г.Зеленоградске</t>
  </si>
  <si>
    <t>Разработка проектно-сметной документации для реконструкции  здания Курортный проспект д. 18 в г.Зеленоградске</t>
  </si>
  <si>
    <t>Ремонт фасада здания по адресу: Курортный проспект, д. 6 в г.Зеленоградске</t>
  </si>
  <si>
    <t>Устройство ограждения территории зала борьбы по адресу: Калининградская область, г.Зеленоградск, ул.Октябрьская, дом № 4</t>
  </si>
  <si>
    <t>Благоустройство променада и пирса в г.Зеленоградске Калининградской области</t>
  </si>
  <si>
    <t>Ремонт фасада здания МФЦ по адресу: Курортный проспект, д. 15 в г.Зеленоградске</t>
  </si>
  <si>
    <t>Ремонт лестничных пролётов в здании МАОУ «Гимназия Вектор» по адресу: ул.Тургенева, д. 5-б, в г.Зеленоградске</t>
  </si>
  <si>
    <t>Устройство спортивной площадки для занятия пляжными видами спорта по адресу: ул.Тургенева в г.Зеленоградске Калининградской области</t>
  </si>
  <si>
    <t>Электромонтажные работы по устройству подсветки зданий № 11, № 15 и № 28 по Курортному проспекту в г.Зеленоградске Калининградской области</t>
  </si>
  <si>
    <t>Реконструкция уличного освещения ул. Бровцева в г.Зеленоградске</t>
  </si>
  <si>
    <t>Ремонт кровли здания МАОУ «СОШ г. Зеленоградска»</t>
  </si>
  <si>
    <t>Газификация дома №13-а по ул. Герцена г. Зеленоградска</t>
  </si>
  <si>
    <t>Ремонт коридора, туалета и читального зала библиотеки по адресу: ул.Ленина, д.1 в г.Зеленоградске</t>
  </si>
  <si>
    <t>Ремонт фасада с утеплением зала борьбы по  ул. Октябрьская 4 в г.Зеленоградске</t>
  </si>
  <si>
    <t>Устройство чугунного ограждения и чугунных столбиков в районе ул.Володарского г.Зеленоградска</t>
  </si>
  <si>
    <t>Устройство тротуара по ул. Сибирякова в г.Зеленоградске (правая сторона)</t>
  </si>
  <si>
    <t>Поставка и установка в городском парке архитектурных форм "Грибы"</t>
  </si>
  <si>
    <t>Восстановление элементов деревянного зодчества на зданиях в г.Зеленоградске Калининградской области</t>
  </si>
  <si>
    <t>Устройство въездов во дворы в г.Зеленоградске Калининградской области</t>
  </si>
  <si>
    <t>Ремонт дорожного покрытия и тротуара по ул.Пугачёва в г.Зеленоградске</t>
  </si>
  <si>
    <t>Ремонт дороги и въезда на дворовую территорию д. 11 по ул.Лермонтова в г.Зеленоградске</t>
  </si>
  <si>
    <t>Ремонт дорожного покрытия на ул. Первомайской от дома № 1 до перекрёстка с ул.Толстого дом 7 в г.Зеленоградске</t>
  </si>
  <si>
    <t>Ремонт дорожного покрытия по ул. Октябрьской и въезда во двор дома № 47 по ул.Московской в г.Зеленоградске</t>
  </si>
  <si>
    <t>Ремонт дорожного покрытия и уличного освещения на ул. Герцена в г.Зеленоградске</t>
  </si>
  <si>
    <t xml:space="preserve">Поставка материала для подсыпки дорог </t>
  </si>
  <si>
    <t xml:space="preserve">Ремонт дорожного покрытия по ул. Гагарина в г.Зеленоградске </t>
  </si>
  <si>
    <t>Ремонт кровли ВНС в пос.Колосовка</t>
  </si>
  <si>
    <t>Ремонт помещений ДК в пос.Кострово</t>
  </si>
  <si>
    <t>Устройство уличного освещения по ул. Садовая в пос.Кузнецкое</t>
  </si>
  <si>
    <t>Ремонт квартиры № 2 и кровли дома 4 по ул.Гагарина в пос.Колосовка</t>
  </si>
  <si>
    <t>Ремонт КНС в пос.Колосовка</t>
  </si>
  <si>
    <t>Ремонт кровли котельной в пос.Колосовка</t>
  </si>
  <si>
    <t>Ремонт полов и кабинета информатики в МАОУ ООШ пос.Кострово</t>
  </si>
  <si>
    <t>Ремонт помещений библиотеки в пос.Кострово</t>
  </si>
  <si>
    <t>Ремонт кровли МАДОУ в пос. Холмогоровка</t>
  </si>
  <si>
    <t>итого</t>
  </si>
  <si>
    <t>Ремонт дорожного покрытия по ул. Зеленая и ул. Прохладная в пос.Откосово</t>
  </si>
  <si>
    <t>итого по Переславскому ТО</t>
  </si>
  <si>
    <t>Ремонт променада в пос. Лесной</t>
  </si>
  <si>
    <t>Ремонт автобусной остановки в пос. Рыбачий</t>
  </si>
  <si>
    <t xml:space="preserve">Установка 5-ти конструкций с досками объявлений в пос. Рыбачий, пос. Морское и пос. Лесной </t>
  </si>
  <si>
    <t>Прочистка мелиоративных каналов по ул. Победы в пос.Рыбачий</t>
  </si>
  <si>
    <t>Ремонт кровли ДК в пос.Коврово</t>
  </si>
  <si>
    <t>Ремонт фасада здания по адресу: ул. Школьная д.3 в пос.Муромское (бывший ФАП)</t>
  </si>
  <si>
    <t>Устройство уличного освещения по ул.Лесная, ул.Сосновая в пос.Куликово</t>
  </si>
  <si>
    <t>Ремонт кровли над муниципальной квартирой в доме 2 пос.Вербное</t>
  </si>
  <si>
    <t>Ремонт квартиры кв.3 дом 1 в пос.Вербное</t>
  </si>
  <si>
    <t>Устройство пешеходного перехода и тротуара по ул.Школьной в пос.Коврово</t>
  </si>
  <si>
    <t>Устройство уличного освещения по ул.Зелёная в пос.Куликово</t>
  </si>
  <si>
    <t>Устройство уличного освещения пер. Парковый д.1-4 в пос.Васильково</t>
  </si>
  <si>
    <t>Ремонт кровли, фронтона и фасада жилого дома в пос.Калиново</t>
  </si>
  <si>
    <t>Устройство уличного освещения в пос.Киевское</t>
  </si>
  <si>
    <t>Устройство пешеходного перехода по ул.Школьной в пос.Романово</t>
  </si>
  <si>
    <t>Устройство уличного освещения по ул.Степной в пос.Моховое</t>
  </si>
  <si>
    <t>Устройство тротуара (от дома инвалидов  к морю) и ямочный ремонт дорожного покрытия в пос.Заостровье</t>
  </si>
  <si>
    <t>Устройство тротуара по ул.Пионерской до границы г.Пионерский в пос.Заостровье</t>
  </si>
  <si>
    <t>Ремонт лестничных маршей в МАОУ СОШ пос.Романово</t>
  </si>
  <si>
    <t>итого по Ковровскому ТО</t>
  </si>
  <si>
    <t>Устройство тротуара по ул.Центральная в пос.Красноторовка</t>
  </si>
  <si>
    <t>Ремонт спортивного зала  в МАОУ ООШ пос.Грачёвка, ул. Школьная, дом 1-а</t>
  </si>
  <si>
    <t>Устройство ливневой канализации  в МАОУ ООШ пос.Грачёвка, ул. Школьная, дом 1-а</t>
  </si>
  <si>
    <t>Ремонт помещений библиотеки в пос.Поваровка</t>
  </si>
  <si>
    <t>Ремонт помещений библиотеки в пос.Красноторовка</t>
  </si>
  <si>
    <t xml:space="preserve">Ремонт полов в МАОУ ООШ пос.Красноторовка ул.Школьная, дом 6 </t>
  </si>
  <si>
    <t>Ремонт дорожного покрытия в пос.Поваровка переулок Каштановый</t>
  </si>
  <si>
    <t>итого по Красноторовскому ТО</t>
  </si>
  <si>
    <t>итого по г.Зеленоградску</t>
  </si>
  <si>
    <t xml:space="preserve">в том числе  дороги, из которых  </t>
  </si>
  <si>
    <t xml:space="preserve">программа ремонта дорог на селе </t>
  </si>
  <si>
    <t>АИП</t>
  </si>
  <si>
    <t xml:space="preserve">итого </t>
  </si>
  <si>
    <r>
      <t>Газификация дома № 9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по ул. Луговая в пос.Коврово</t>
    </r>
  </si>
  <si>
    <t>ИТОГО   по адресному инвестиционному перечню</t>
  </si>
  <si>
    <t>итого по дорогам Красноторовского ТО</t>
  </si>
  <si>
    <t>итоги по дорогам Ковровского ТО</t>
  </si>
  <si>
    <t>итого по ТО "Куршская коса"</t>
  </si>
  <si>
    <t>итого по дорогам Переславского ТО</t>
  </si>
  <si>
    <t>итого по дорогам г.Зеленоградска</t>
  </si>
  <si>
    <t>Ремонт фасада и ремонт крыльца административного здания по ул.Крымская, д. 5-а в г.Зеленоградске</t>
  </si>
  <si>
    <t>Поставка и установка вспомогательного помещения для хранения инвентаря пляжа инвалидов в г.Зеленоградске</t>
  </si>
  <si>
    <t>Капитальный ремонт канализационных сетей в пос. Колосовка</t>
  </si>
  <si>
    <t>Утепление фасада и ремонт полов первого этажа детского сада "Солнышко" в пос.Коврово</t>
  </si>
  <si>
    <t>Устройство тротуара по ул. Центральной и в районе школы в пос.Грачёвка</t>
  </si>
  <si>
    <t>Итого по областной инвестиционной программе</t>
  </si>
  <si>
    <t>1</t>
  </si>
  <si>
    <t>Разработка проектной и рабочей документации по объекту "Реконструкция очистных сооружений в пос.Рыбачий Зеленоградского района "</t>
  </si>
  <si>
    <t>Итого по МКУ "Плантаже"</t>
  </si>
  <si>
    <t>Устройство остановочных пунктов по ул.Лермонтова и ул.Железнодорожной в г.Зеленоградске Калининградской области</t>
  </si>
  <si>
    <t>Ремонт входной группы ДК в пос.Луговское</t>
  </si>
  <si>
    <t>Ремонт кровли и пищеблока детского сада по адресу: пос.Романово, ул. Советская, д.21</t>
  </si>
  <si>
    <t>Объекты Областной инвестиционной программы</t>
  </si>
  <si>
    <t>Разработка проектной документации на ремонт дорожного покрытия ул. Лесопарковая и ул. Пограничная в пос. Клинцовка г.Зеленоградска</t>
  </si>
  <si>
    <t>Объект "Межпоселковый газопровод высокого давления к поселкам Надеждино, Широкополье, Луговское, Новосельское, Иркутское, Киевское, Привольное" испытания, Провод-спутник, пуск газа и т.д.</t>
  </si>
  <si>
    <t>Переславский территориальный отдел</t>
  </si>
  <si>
    <t>Территориальный отдел "Куршская коса"</t>
  </si>
  <si>
    <t>Ковровский территориальный отдел</t>
  </si>
  <si>
    <t>Красноторовский территориальный отдел</t>
  </si>
  <si>
    <t>г. Зеленоградск</t>
  </si>
  <si>
    <t>Ремонт дорог в г.Зеленоградске</t>
  </si>
  <si>
    <t>Распорядитель бюджетных средств - МКУ "Плантаже"</t>
  </si>
  <si>
    <t>Ремонт кровли детского сада в пос. Муромское, расположенного в пос.Краснофлотское</t>
  </si>
  <si>
    <t>Ремонт кровли дома №21 по ул. Пролетарской в пос.Дворики</t>
  </si>
  <si>
    <t>Подготовка фасадов к покраске и установка подсветки зданий по ул.Володарского дом №7 и Курортный проспект дом №9 в г.Зеленоградске</t>
  </si>
  <si>
    <t xml:space="preserve">Поставка оборудования для пляжа в западной части (ул.Гагарина) г.Зеленоградска Калининградской области </t>
  </si>
  <si>
    <t>Распорядитель бюджетных средств - МКУ "Служба заказчика Зеленоградского ГО"</t>
  </si>
  <si>
    <t>Проверка правильности сметных расчетов</t>
  </si>
  <si>
    <t>Итого по МКУ "Служба заказчика "</t>
  </si>
  <si>
    <t xml:space="preserve">Адресный инвестиционный перечень объектов капитальных вложений муниципального образования  "Зеленоградский городской округ" на 2019 год </t>
  </si>
  <si>
    <t>Установка пожарных лестниц в количестве 7 шт. в здании МАДОУ  ЦРР № 23 "Сказка" по ул.Победы, д. 11-а в г.Зеленоградске</t>
  </si>
  <si>
    <t>Поставка контейнеров для ТБО объёмом 1,1 куб.м. в количестве 69 шт.</t>
  </si>
  <si>
    <t>Оказание услуг по корректировке проектной и рабочей документации по объекту : "Межпоселковый газопровод от АГС г.Зеленоградска к поселкам Холмы, Безымянка, Надеждино-Луговской Зеленоградского района и к индустриальному парку "Храброво"</t>
  </si>
  <si>
    <t>Художественная роспись фасадов зданий Курортный проспект 9 и Пугачёва 7 в г.Зеленоградска</t>
  </si>
  <si>
    <t>Подсветка пирса в г. Зеленоградске</t>
  </si>
  <si>
    <t xml:space="preserve">Текущий ремонт тротуаров на территории Зеленоградского городского округа(ул.Приморская,Октябрьская,Ленина(от Сибирякова до Пионерская), Пушкина, Лермонтова , городской парк, Лазаревская) </t>
  </si>
  <si>
    <t>Строительство распределительного газопровода высокого давления с установкой ШРП для подключения квартала жилой застройки "Зелёная слобода" г. Зеленоградска</t>
  </si>
  <si>
    <t>Устройство ливневого коллектора диаметром 500 мм. в п.Сосновка г.Зеленоградск II Этап</t>
  </si>
  <si>
    <t>Ремонт муниципальной квартиры № 4 дома № 37 по ул.Луговой в пос.Сосновка г.Зеленоградска Калининградской области</t>
  </si>
  <si>
    <t xml:space="preserve">Ремонт туалета и помещений котельной детской библиотеки по ул.Московской, 7 в г.Зеленоградске </t>
  </si>
  <si>
    <t xml:space="preserve">Установка досок объявлений на территории Переславского теротдела </t>
  </si>
  <si>
    <t>Ремонт тротуара по левой стороне от дома №2 по ул.Центральной до дома № 15 по ул.Взморья в пос.Лесной</t>
  </si>
  <si>
    <t xml:space="preserve">Установка досок объявления  на территории Ковровского территориального отдела </t>
  </si>
  <si>
    <t xml:space="preserve">Электромонтажные работы по ремонту наружного освещения детской площадки в пос.Заостровье Зеленоградского района Калининградской области" </t>
  </si>
  <si>
    <t>Установка конструкций с досками объявлений на территории Красноторовского теротдела</t>
  </si>
  <si>
    <t>Установка опор уличного освещения в сквере на прилегающей территории спортивной школы "Янтарь" в г.Зеленоградске Калининградской области"</t>
  </si>
  <si>
    <t>Ямочный ремонт дорог в г. Зеленоградске (улицы: Садовая, Сибирякова, 1-ый Железнодорожный пер., 1-ый Садовый пер, Победы, Бровцева,Железнодорожная, Заречная, Потемкина, Октябрьская, Курортный 3, Лесопарковая, Солнечная, Лермонтова, Московская, Ленина, Расковой)</t>
  </si>
  <si>
    <t>Ремонт полов и устройство системы вентиляции в  спортивном зале МАОУ СОШ пос.Переславское</t>
  </si>
  <si>
    <t>тыс.руб.</t>
  </si>
  <si>
    <t>Ремонт эксплуатационной скважины в пос.Холмогоровка</t>
  </si>
  <si>
    <t xml:space="preserve">Ремонт тротуара по правой стороне ул.Центральной от дома № 1 до отеля "Walde Park", от дома № 29 до дома № 35 и по левой стороне ул.Центральной от пешеходного перехода на въезде в поселок до дома № 2 по ул.Центральной в пос.Лесной </t>
  </si>
  <si>
    <t>Газоснабжение теплогенераторной ДК (фельдшерско-акушерского пункта) расположенного по адресу: пос.Куликово, ул.Пионерская, дом 19</t>
  </si>
  <si>
    <t>Ремонт эксплуатационной скважины в пос.Дворики</t>
  </si>
  <si>
    <t>Ремонт эксплуатационной скважины в пос.Переславское</t>
  </si>
  <si>
    <t xml:space="preserve">Поставка котла водогрейного и его монтажа для нужд МО "Зеленоградский городской округ" </t>
  </si>
  <si>
    <t xml:space="preserve">Установка приборов учёта выработки тепловой энергии в 4-х котельных в пос.Колосовка, пос.Кострово, пос.Переславское, пос.Рыбачий </t>
  </si>
  <si>
    <t>Поставка автомашины комбинированной дорожной для нужд МО "Зеленоградский городской округ"</t>
  </si>
  <si>
    <t>Поставка автомашины специальной с манипулятором для нужд МО "Зеленоградский городской округ"</t>
  </si>
  <si>
    <t>Поставка автомашины бортовой для нужд МО "Зеленоградский городской округ"</t>
  </si>
  <si>
    <t>Ремонт дорожного покрытия по ул.Озерной в пос.Васильково</t>
  </si>
  <si>
    <t>Ремонт дорожного покрытия по ул. Лесная и ул. Набережная пос. Заостровье</t>
  </si>
  <si>
    <t>Ремонт дорожного покрытия по ул. Лесная в пос.Куликово</t>
  </si>
  <si>
    <t>Ремонт дорожного покрытия пос. Коврово ул.Монетная</t>
  </si>
  <si>
    <t xml:space="preserve">Ремонт эксплуатационной скважины в пос.Коврово                </t>
  </si>
  <si>
    <t xml:space="preserve">Корректировка и проектирование схем газоснабжения, проверка сметной документации </t>
  </si>
  <si>
    <t>Выполнение электромонтажных работ по подвеске СИП и установке шкафа управления в пос.Холмогоровка</t>
  </si>
  <si>
    <t>Выполнение электромонтажных работ по установке опор для электроснабжения КНС в пос.Холмогоровка</t>
  </si>
  <si>
    <t>Поставка скамеек парковых для нужд МО "Зеленоградский городской округ"</t>
  </si>
  <si>
    <t>Поставка чугунного ограждения с его установкой для нужд МО "Зеленоградский городской округ"</t>
  </si>
  <si>
    <t xml:space="preserve">Разведывательное бурение ствола скважин в г.Зеленоградске и п.Сосновка </t>
  </si>
  <si>
    <t>Наименование объекта, адрес</t>
  </si>
  <si>
    <t>Итого по  администрации МО "Зеленоградский городской округ"</t>
  </si>
  <si>
    <t>Ремонт наружных сетей хозяйственно-бытовой канализации от ул.Офицерской до ул.Советской в пос.Романово</t>
  </si>
  <si>
    <t>Ремонт асфальтобетонного покрытия по ул.Невского, ремонт остановочного пункта с устройством площадки по ул.Центральной в пос.Лесной</t>
  </si>
  <si>
    <t>Повторная государственная экспертиза проектной документации и результатов инженерных изысканий и  достоверности определения сметной стоимости объекта капитального строительства: "Строительство культурно-досугового центра в п.Краснофлотское по объекту: "Строительство культурно-досугового центра в п.Краснофлот-ское Зеленоградского городского округа</t>
  </si>
  <si>
    <t>Поставка уличного тренажерного комплекса для  нужд МО "Зеленоградский городской округ"</t>
  </si>
  <si>
    <t>Устройство дороги в п.Горьковское</t>
  </si>
  <si>
    <t>Прокладка трубопроводов отопления и ГВС к залу борьбы ЦТП ФОК г.Зеленоградска</t>
  </si>
  <si>
    <t>Устройство перехода через дюну на территории городского парка в г.Зеленоградске</t>
  </si>
  <si>
    <t>Устройство оградения мемориала в п.Переславское</t>
  </si>
  <si>
    <t>Ремонт теплотрассы от котельной до одноквартирных жилых домов №№11,12,13,14,15,16 по ул.Офицерской и до двухквартирных жилых домов №№17,18,19,21,22,23 по ул.Офицерской в пос.Переславское</t>
  </si>
  <si>
    <t>Выполнение работ по замене светильников на опорах УО на пирсе в г.Зеленоградске</t>
  </si>
  <si>
    <t>Поставка контейнеров для ТБО объёмом 1,1 куб.м. в количестве 150 шт. для обеспечения поселков в Зеленоградском районе и в г.Зеленоградске</t>
  </si>
  <si>
    <t>Выполнение работ по разработке проекто-сметной документации на строительство спортивного корпуса с залом борьбы по ул.Тургенева в г.Зеленоградске</t>
  </si>
  <si>
    <t>Возведение снесенного сарая по ул.Ленина д.2 в г.Зеленоградске</t>
  </si>
  <si>
    <t xml:space="preserve">Подсветка пешеходных переходов в г. Зеленоградске  на ул. Тургенева (в районе ФОКа), ул. Ленина ( в районе перекрестка с ул. Бровцева), ул. Московская ( в районе памятника  С. Симкину), ул. Московкая ( в районе хостела), ул. Октябрьская ( в районе зала борьбы) , ул. Ткаченко </t>
  </si>
  <si>
    <t>Выполнение работ по ремонту мемориальных комплексов, расположенных на территории Зеленоградского городского округа (пос.Переславское,пос.Рощино,  пос.Муромское, пос.Поваровка, пос.Русское, пос.Клюквенное,  пос.Романово, пос.Рыбачий, пос.Кострово,пос.Морское, пос.Колосовка)</t>
  </si>
  <si>
    <t>Обвязка эксплуатационных скважин в поселках : п. Дворики, п.Холмогоровка, п.Коврово, п.Переславское</t>
  </si>
  <si>
    <t>Выполнение работ по разработке проектной и рабочей документации по объекту: «Обустройство закрытого коллектора по сбросу ливнёвых вод по ул.Железнодорожная (ориентир дома №№ 26 - 30) в г.Зеленоградске Калининградской области»</t>
  </si>
  <si>
    <t>Устройство остановочного пункта по ул.Железнодорожной в районе дома № 38-б в г.Зеленоградске Калининградской области»</t>
  </si>
  <si>
    <t xml:space="preserve"> Разработка проекто-сметной документации "Капитальный ремонт объекта культурного наследия местного значения "Мемориальный коплекс на братской могиле советских воинов, погибших в марте 1945 года, расположенного по адресу:Калининградская область, Зеленоградский район, пос.Романово, ул.Советская, 6а</t>
  </si>
  <si>
    <t xml:space="preserve">Разработка проекто-сметной документации: "Капитальный ремонт объекта культурного наследия местного значения "Братская могила советских воинов, погибших в марте 1945 года, находящегося в п.Колосовка Зеленоградского района, территория ФКУ ИК-4" , </t>
  </si>
  <si>
    <t>Разработка проектно-сметной документации по объекту: " Строительство дороги от кольцевой развязки в г.Зеленоградске по ул.Тургенева до ул. Железнодорожной в районе автозаправочной станции</t>
  </si>
  <si>
    <t>Устройство автопарковки и въезда в детский сад в пос.Холмогоровка</t>
  </si>
  <si>
    <t>Выполнение работ по разработке эскизного проекта благоустройства сквера "Королевы Луизы" в городе Зеленоградске</t>
  </si>
  <si>
    <t>Выполнение работ по разработке эскизного проекта благоустройства сквера у краеведческого музея в городе Зеленоградске</t>
  </si>
  <si>
    <t>Выполнение работ по замене питающего кабеля от ТП до здания по адресу: г.Зеленоградск, Курортный пр., д.20</t>
  </si>
  <si>
    <t xml:space="preserve">Выполнение работ по устройству подсветки остановочных пунктов по ул.Тургенева(ориентир озеро), ул.Ткаченко(риентир ФОК), по ул.Железнодорожной(ориентир ж\д переезд) в г.Зеленоградске Калининградской области </t>
  </si>
  <si>
    <t>Выполнение работ по устройству площадки и электромонтажных работ по подсветке кинетической фигуры в районе кафе "У Нептуна" в г.Зеленоградске</t>
  </si>
  <si>
    <t>Выполнение работ по созданию и поставке скульптурной композиции "Солдат" для установки на мемориальном комплексе в п.Переславское</t>
  </si>
  <si>
    <t>Выполнение работ по созданию и поставке скульптурной композиции на подставке "Курортница" для установки на Курортном проспекте в г.Зеленоградске</t>
  </si>
  <si>
    <t>Устройство песчаной подсыпки дороги по пер.Летнему в пос.Горьковское</t>
  </si>
  <si>
    <t>Выполнение работ по установке пандуса в здании библиотеки в пос.Рыбачий</t>
  </si>
  <si>
    <t xml:space="preserve"> </t>
  </si>
  <si>
    <t>Выполнение работ по объекту : "Благоустройство территории захоронения воинов, погибших в годы ВОВ в пос.Переславское"</t>
  </si>
  <si>
    <t>Поставка летательного аппарата (дрона) для доставки средств спасения для утопающих на пляж "Западный" для нужд муниципального образования "Зеленоградский городской округ"</t>
  </si>
  <si>
    <t>Поставка пляжной мебели для пляжа "Западный" для нужд муниципального образования "Зеленоградский городской округ"</t>
  </si>
  <si>
    <t xml:space="preserve">Выполнение работ по объекту: "Строительные работы по обустройству пляжа в западной части (ул.Гагарина) г.Зеленоградска Калининградской области"                                </t>
  </si>
  <si>
    <t>Выполнение работ по объекту: "Комплексное обустройство общественного "Западного пляжа" (ул.Гагарина) в г.Зеленоградске. Устройство спусков № 1 и № 2.</t>
  </si>
  <si>
    <t>Итого по проекту</t>
  </si>
  <si>
    <t>Мероприятия в рамках соглашения на реализацию проекта "Комплексное обустройство общественного "Западного пляжа " (ул.Гагарина) в г.Зеленоградске "</t>
  </si>
  <si>
    <t>Поставка спасательных вышек и оборудования для отдыха на пляж "Западный" для нужд муниципального образования "Зеленоградский городской округ"</t>
  </si>
  <si>
    <t>Поставка контейнеров для накопления твердых бытовых коммунальных отходов</t>
  </si>
  <si>
    <t xml:space="preserve">Выполнение работ по объекту: "Обустройство пешеходной зоны от ул.Володарского до площади "Роза Ветров", Курортного пр-та от дома № 7 до ул.Пограничной дом № 2 с обустройством уличного освещения и пешеходного тротуара от ул.Пограничной дома № 1 до ул.Пугачева дома № 20 </t>
  </si>
  <si>
    <t>Устройство подсветки двух остановочных пунктов по ул. Центральной в пос.Лесной</t>
  </si>
  <si>
    <t>Выполнение электромонтажных работ по объекту :Устройство уличного освещения и подсветка на мемориальном комплексе по ул.Озерной в пос.Переславское</t>
  </si>
  <si>
    <t xml:space="preserve">Выполнение работ по разработке ПОДД на период введения временных ограничений в связи с проведением работ по капитальному ремонту улицы Морской в п.Малиновка Зеленоградского района </t>
  </si>
  <si>
    <t xml:space="preserve">Поставка бункеров накопительных  для нужд МО  "Зеленоградский городской округ"
</t>
  </si>
  <si>
    <t>Выполнение работ по возведению снесенных сараев по Курортному проспекту дом № 6, по ул. Володарского д.№ 1 в г.Зеленоградске</t>
  </si>
  <si>
    <t>Выполнение восстановительных работ тротуара по ул.Сибирякова дом № 9, ул.Сибирякова дом № 17 в г.Зеленоградске</t>
  </si>
  <si>
    <t>Выполнение работ по восстановлению и монтажу пешеходных маркеров после реконструкции  ул.Ленина в г.Зеленоградске</t>
  </si>
  <si>
    <t xml:space="preserve">        от   "28 " декабря   2019 г.  № 2629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</si>
</sst>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1"/>
      <color theme="5" tint="-0.249977111117893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" xfId="0" applyBorder="1"/>
    <xf numFmtId="4" fontId="0" fillId="0" borderId="1" xfId="0" applyNumberFormat="1" applyBorder="1"/>
    <xf numFmtId="49" fontId="0" fillId="0" borderId="0" xfId="0" applyNumberFormat="1" applyProtection="1">
      <protection locked="0"/>
    </xf>
    <xf numFmtId="0" fontId="0" fillId="0" borderId="0" xfId="0" applyProtection="1">
      <protection locked="0"/>
    </xf>
    <xf numFmtId="49" fontId="0" fillId="0" borderId="0" xfId="0" applyNumberForma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2" fontId="5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/>
    </xf>
    <xf numFmtId="2" fontId="6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 applyProtection="1">
      <alignment wrapText="1"/>
      <protection locked="0"/>
    </xf>
    <xf numFmtId="0" fontId="9" fillId="2" borderId="1" xfId="0" applyFont="1" applyFill="1" applyBorder="1" applyAlignment="1">
      <alignment vertical="center" wrapText="1"/>
    </xf>
    <xf numFmtId="4" fontId="10" fillId="2" borderId="1" xfId="0" applyNumberFormat="1" applyFont="1" applyFill="1" applyBorder="1" applyAlignment="1" applyProtection="1">
      <alignment wrapText="1"/>
      <protection locked="0"/>
    </xf>
    <xf numFmtId="0" fontId="11" fillId="0" borderId="1" xfId="0" applyFont="1" applyBorder="1"/>
    <xf numFmtId="2" fontId="9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9" fillId="2" borderId="7" xfId="0" applyFont="1" applyFill="1" applyBorder="1" applyAlignment="1">
      <alignment horizontal="left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wrapText="1"/>
    </xf>
    <xf numFmtId="0" fontId="0" fillId="0" borderId="0" xfId="0" applyBorder="1" applyAlignment="1">
      <alignment textRotation="90"/>
    </xf>
    <xf numFmtId="0" fontId="15" fillId="0" borderId="1" xfId="0" applyFont="1" applyBorder="1" applyAlignment="1">
      <alignment horizontal="center"/>
    </xf>
    <xf numFmtId="4" fontId="9" fillId="3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 wrapText="1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5" xfId="0" applyFont="1" applyBorder="1" applyAlignment="1" applyProtection="1">
      <alignment horizontal="center"/>
      <protection locked="0"/>
    </xf>
    <xf numFmtId="0" fontId="14" fillId="0" borderId="6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0" fillId="0" borderId="5" xfId="0" applyFont="1" applyBorder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center"/>
      <protection locked="0"/>
    </xf>
    <xf numFmtId="0" fontId="16" fillId="0" borderId="4" xfId="0" applyFont="1" applyBorder="1" applyAlignment="1">
      <alignment horizontal="center" vertical="center"/>
    </xf>
    <xf numFmtId="0" fontId="0" fillId="0" borderId="5" xfId="0" applyBorder="1" applyAlignment="1"/>
    <xf numFmtId="0" fontId="0" fillId="0" borderId="6" xfId="0" applyBorder="1" applyAlignment="1"/>
    <xf numFmtId="0" fontId="16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0" fillId="0" borderId="5" xfId="0" applyFont="1" applyBorder="1" applyAlignment="1"/>
    <xf numFmtId="0" fontId="0" fillId="0" borderId="6" xfId="0" applyFont="1" applyBorder="1" applyAlignment="1"/>
    <xf numFmtId="0" fontId="0" fillId="0" borderId="9" xfId="0" applyBorder="1" applyAlignment="1">
      <alignment textRotation="9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/>
    <xf numFmtId="0" fontId="3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>
      <alignment horizontal="left"/>
    </xf>
    <xf numFmtId="0" fontId="17" fillId="0" borderId="4" xfId="0" applyFont="1" applyBorder="1" applyAlignment="1" applyProtection="1">
      <alignment horizontal="center"/>
      <protection locked="0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0" fillId="0" borderId="0" xfId="0" applyFont="1" applyBorder="1" applyAlignment="1" applyProtection="1">
      <alignment horizontal="center" wrapText="1" readingOrder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right" wrapText="1"/>
      <protection locked="0"/>
    </xf>
    <xf numFmtId="49" fontId="1" fillId="0" borderId="7" xfId="0" applyNumberFormat="1" applyFont="1" applyBorder="1" applyAlignment="1" applyProtection="1">
      <alignment horizontal="center" vertical="center" wrapText="1"/>
      <protection locked="0"/>
    </xf>
    <xf numFmtId="49" fontId="1" fillId="0" borderId="8" xfId="0" applyNumberFormat="1" applyFont="1" applyBorder="1" applyAlignment="1" applyProtection="1">
      <alignment horizontal="center" vertical="center" wrapText="1"/>
      <protection locked="0"/>
    </xf>
    <xf numFmtId="49" fontId="1" fillId="0" borderId="3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2"/>
  <sheetViews>
    <sheetView tabSelected="1" zoomScale="86" zoomScaleNormal="86" workbookViewId="0">
      <selection activeCell="C8" sqref="C8:C12"/>
    </sheetView>
  </sheetViews>
  <sheetFormatPr defaultRowHeight="15" x14ac:dyDescent="0.25"/>
  <cols>
    <col min="1" max="1" width="5.5703125" customWidth="1"/>
    <col min="2" max="2" width="6.7109375" customWidth="1"/>
    <col min="3" max="3" width="49.140625" customWidth="1"/>
    <col min="4" max="4" width="12.5703125" customWidth="1"/>
    <col min="5" max="5" width="10.85546875" customWidth="1"/>
    <col min="6" max="6" width="9.85546875" customWidth="1"/>
    <col min="7" max="7" width="12.7109375" customWidth="1"/>
    <col min="8" max="8" width="14" customWidth="1"/>
    <col min="9" max="9" width="6.42578125" customWidth="1"/>
  </cols>
  <sheetData>
    <row r="1" spans="1:8" ht="14.45" customHeight="1" x14ac:dyDescent="0.25">
      <c r="B1" s="3"/>
      <c r="C1" s="4"/>
      <c r="D1" s="4"/>
      <c r="E1" s="75" t="s">
        <v>3</v>
      </c>
      <c r="F1" s="76"/>
      <c r="G1" s="76"/>
      <c r="H1" s="76"/>
    </row>
    <row r="2" spans="1:8" ht="30" customHeight="1" x14ac:dyDescent="0.25">
      <c r="B2" s="3"/>
      <c r="C2" s="4"/>
      <c r="D2" s="4"/>
      <c r="E2" s="76"/>
      <c r="F2" s="76"/>
      <c r="G2" s="76"/>
      <c r="H2" s="76"/>
    </row>
    <row r="3" spans="1:8" ht="15.75" x14ac:dyDescent="0.25">
      <c r="B3" s="5"/>
      <c r="C3" s="6"/>
      <c r="D3" s="6"/>
      <c r="E3" s="77" t="s">
        <v>208</v>
      </c>
      <c r="F3" s="78"/>
      <c r="G3" s="78"/>
      <c r="H3" s="78"/>
    </row>
    <row r="4" spans="1:8" x14ac:dyDescent="0.25">
      <c r="B4" s="5"/>
      <c r="C4" s="6"/>
      <c r="D4" s="6"/>
      <c r="E4" s="6"/>
      <c r="F4" s="6"/>
      <c r="G4" s="7"/>
      <c r="H4" s="7"/>
    </row>
    <row r="5" spans="1:8" ht="28.9" customHeight="1" x14ac:dyDescent="0.25">
      <c r="B5" s="82" t="s">
        <v>116</v>
      </c>
      <c r="C5" s="82"/>
      <c r="D5" s="82"/>
      <c r="E5" s="82"/>
      <c r="F5" s="82"/>
      <c r="G5" s="82"/>
      <c r="H5" s="82"/>
    </row>
    <row r="6" spans="1:8" x14ac:dyDescent="0.25">
      <c r="B6" s="86"/>
      <c r="C6" s="87"/>
      <c r="D6" s="87"/>
      <c r="E6" s="87"/>
      <c r="F6" s="87"/>
      <c r="G6" s="87"/>
      <c r="H6" s="87"/>
    </row>
    <row r="7" spans="1:8" x14ac:dyDescent="0.25">
      <c r="B7" s="88" t="s">
        <v>135</v>
      </c>
      <c r="C7" s="88"/>
      <c r="D7" s="88"/>
      <c r="E7" s="88"/>
      <c r="F7" s="88"/>
      <c r="G7" s="88"/>
      <c r="H7" s="88"/>
    </row>
    <row r="8" spans="1:8" ht="14.45" customHeight="1" x14ac:dyDescent="0.25">
      <c r="A8" s="74"/>
      <c r="B8" s="89" t="s">
        <v>0</v>
      </c>
      <c r="C8" s="83" t="s">
        <v>157</v>
      </c>
      <c r="D8" s="83" t="s">
        <v>2</v>
      </c>
      <c r="E8" s="83" t="s">
        <v>6</v>
      </c>
      <c r="F8" s="83" t="s">
        <v>5</v>
      </c>
      <c r="G8" s="83" t="s">
        <v>1</v>
      </c>
      <c r="H8" s="83" t="s">
        <v>7</v>
      </c>
    </row>
    <row r="9" spans="1:8" ht="14.45" customHeight="1" x14ac:dyDescent="0.25">
      <c r="A9" s="74"/>
      <c r="B9" s="90"/>
      <c r="C9" s="84"/>
      <c r="D9" s="84"/>
      <c r="E9" s="84"/>
      <c r="F9" s="84"/>
      <c r="G9" s="84"/>
      <c r="H9" s="84"/>
    </row>
    <row r="10" spans="1:8" x14ac:dyDescent="0.25">
      <c r="A10" s="74"/>
      <c r="B10" s="90"/>
      <c r="C10" s="84"/>
      <c r="D10" s="84"/>
      <c r="E10" s="84"/>
      <c r="F10" s="84"/>
      <c r="G10" s="84"/>
      <c r="H10" s="84"/>
    </row>
    <row r="11" spans="1:8" x14ac:dyDescent="0.25">
      <c r="A11" s="74"/>
      <c r="B11" s="90"/>
      <c r="C11" s="84"/>
      <c r="D11" s="84"/>
      <c r="E11" s="84"/>
      <c r="F11" s="84"/>
      <c r="G11" s="84"/>
      <c r="H11" s="84"/>
    </row>
    <row r="12" spans="1:8" x14ac:dyDescent="0.25">
      <c r="A12" s="74"/>
      <c r="B12" s="91"/>
      <c r="C12" s="85"/>
      <c r="D12" s="85"/>
      <c r="E12" s="85"/>
      <c r="F12" s="85"/>
      <c r="G12" s="85"/>
      <c r="H12" s="85"/>
    </row>
    <row r="13" spans="1:8" x14ac:dyDescent="0.25">
      <c r="A13" s="74"/>
      <c r="B13" s="8">
        <v>1</v>
      </c>
      <c r="C13" s="8">
        <v>2</v>
      </c>
      <c r="D13" s="8">
        <v>3</v>
      </c>
      <c r="E13" s="8">
        <v>4</v>
      </c>
      <c r="F13" s="8">
        <v>5</v>
      </c>
      <c r="G13" s="8">
        <v>6</v>
      </c>
      <c r="H13" s="8">
        <v>7</v>
      </c>
    </row>
    <row r="14" spans="1:8" ht="15.75" x14ac:dyDescent="0.25">
      <c r="A14" s="74"/>
      <c r="B14" s="9"/>
      <c r="C14" s="63" t="s">
        <v>4</v>
      </c>
      <c r="D14" s="64"/>
      <c r="E14" s="64"/>
      <c r="F14" s="64"/>
      <c r="G14" s="64"/>
      <c r="H14" s="65"/>
    </row>
    <row r="15" spans="1:8" ht="15.75" x14ac:dyDescent="0.25">
      <c r="A15" s="45"/>
      <c r="B15" s="9"/>
      <c r="C15" s="60" t="s">
        <v>99</v>
      </c>
      <c r="D15" s="61"/>
      <c r="E15" s="61"/>
      <c r="F15" s="61"/>
      <c r="G15" s="61"/>
      <c r="H15" s="62"/>
    </row>
    <row r="16" spans="1:8" ht="63" x14ac:dyDescent="0.25">
      <c r="A16" s="45"/>
      <c r="B16" s="30" t="s">
        <v>93</v>
      </c>
      <c r="C16" s="31" t="s">
        <v>94</v>
      </c>
      <c r="D16" s="32">
        <f>SUM(E16:H16)</f>
        <v>2723.86</v>
      </c>
      <c r="E16" s="46"/>
      <c r="F16" s="32">
        <v>2723.86</v>
      </c>
      <c r="G16" s="46"/>
      <c r="H16" s="46"/>
    </row>
    <row r="17" spans="1:8" ht="34.9" customHeight="1" x14ac:dyDescent="0.25">
      <c r="A17" s="45"/>
      <c r="B17" s="9"/>
      <c r="C17" s="18" t="s">
        <v>92</v>
      </c>
      <c r="D17" s="47">
        <f>SUM(D16)</f>
        <v>2723.86</v>
      </c>
      <c r="E17" s="47">
        <f t="shared" ref="E17:H17" si="0">SUM(E16)</f>
        <v>0</v>
      </c>
      <c r="F17" s="47">
        <f t="shared" si="0"/>
        <v>2723.86</v>
      </c>
      <c r="G17" s="47">
        <f t="shared" si="0"/>
        <v>0</v>
      </c>
      <c r="H17" s="47">
        <f t="shared" si="0"/>
        <v>0</v>
      </c>
    </row>
    <row r="18" spans="1:8" ht="18" customHeight="1" x14ac:dyDescent="0.35">
      <c r="B18" s="79" t="s">
        <v>106</v>
      </c>
      <c r="C18" s="80"/>
      <c r="D18" s="80"/>
      <c r="E18" s="80"/>
      <c r="F18" s="80"/>
      <c r="G18" s="80"/>
      <c r="H18" s="81"/>
    </row>
    <row r="19" spans="1:8" ht="47.25" x14ac:dyDescent="0.25">
      <c r="A19" s="10"/>
      <c r="B19" s="30">
        <v>1</v>
      </c>
      <c r="C19" s="31" t="s">
        <v>8</v>
      </c>
      <c r="D19" s="32">
        <f t="shared" ref="D19:D79" si="1">SUM(E19:H19)</f>
        <v>1459.88</v>
      </c>
      <c r="E19" s="33"/>
      <c r="F19" s="33"/>
      <c r="G19" s="32">
        <v>1459.88</v>
      </c>
      <c r="H19" s="33"/>
    </row>
    <row r="20" spans="1:8" ht="47.25" x14ac:dyDescent="0.25">
      <c r="A20" s="10"/>
      <c r="B20" s="30">
        <v>2</v>
      </c>
      <c r="C20" s="31" t="s">
        <v>87</v>
      </c>
      <c r="D20" s="32">
        <f t="shared" si="1"/>
        <v>1457.2858200000001</v>
      </c>
      <c r="E20" s="33"/>
      <c r="F20" s="33"/>
      <c r="G20" s="51">
        <f>1770.27-312.98418</f>
        <v>1457.2858200000001</v>
      </c>
      <c r="H20" s="33"/>
    </row>
    <row r="21" spans="1:8" ht="31.5" x14ac:dyDescent="0.25">
      <c r="A21" s="10"/>
      <c r="B21" s="30">
        <v>3</v>
      </c>
      <c r="C21" s="31" t="s">
        <v>9</v>
      </c>
      <c r="D21" s="32">
        <f t="shared" si="1"/>
        <v>253.69200000000001</v>
      </c>
      <c r="E21" s="33"/>
      <c r="F21" s="33"/>
      <c r="G21" s="32">
        <v>253.69200000000001</v>
      </c>
      <c r="H21" s="33"/>
    </row>
    <row r="22" spans="1:8" ht="47.25" x14ac:dyDescent="0.25">
      <c r="A22" s="10"/>
      <c r="B22" s="30">
        <v>4</v>
      </c>
      <c r="C22" s="31" t="s">
        <v>10</v>
      </c>
      <c r="D22" s="32">
        <f t="shared" si="1"/>
        <v>3500</v>
      </c>
      <c r="E22" s="33"/>
      <c r="F22" s="33"/>
      <c r="G22" s="32">
        <v>3500</v>
      </c>
      <c r="H22" s="33"/>
    </row>
    <row r="23" spans="1:8" ht="31.5" x14ac:dyDescent="0.25">
      <c r="B23" s="30">
        <v>5</v>
      </c>
      <c r="C23" s="34" t="s">
        <v>11</v>
      </c>
      <c r="D23" s="32">
        <f t="shared" si="1"/>
        <v>1540.84</v>
      </c>
      <c r="E23" s="35"/>
      <c r="F23" s="35"/>
      <c r="G23" s="32">
        <v>1540.84</v>
      </c>
      <c r="H23" s="35"/>
    </row>
    <row r="24" spans="1:8" ht="47.25" x14ac:dyDescent="0.25">
      <c r="B24" s="30">
        <v>6</v>
      </c>
      <c r="C24" s="31" t="s">
        <v>12</v>
      </c>
      <c r="D24" s="32">
        <f t="shared" si="1"/>
        <v>709.07</v>
      </c>
      <c r="E24" s="35"/>
      <c r="F24" s="35"/>
      <c r="G24" s="32">
        <f>673.47+35.6</f>
        <v>709.07</v>
      </c>
      <c r="H24" s="35"/>
    </row>
    <row r="25" spans="1:8" ht="47.25" x14ac:dyDescent="0.25">
      <c r="B25" s="30">
        <v>7</v>
      </c>
      <c r="C25" s="31" t="s">
        <v>96</v>
      </c>
      <c r="D25" s="32">
        <f t="shared" si="1"/>
        <v>445.96</v>
      </c>
      <c r="E25" s="36"/>
      <c r="F25" s="36"/>
      <c r="G25" s="32">
        <v>445.96</v>
      </c>
      <c r="H25" s="36"/>
    </row>
    <row r="26" spans="1:8" ht="47.25" x14ac:dyDescent="0.25">
      <c r="B26" s="30">
        <v>8</v>
      </c>
      <c r="C26" s="31" t="s">
        <v>88</v>
      </c>
      <c r="D26" s="32">
        <f t="shared" si="1"/>
        <v>120</v>
      </c>
      <c r="E26" s="36"/>
      <c r="F26" s="36"/>
      <c r="G26" s="32">
        <v>120</v>
      </c>
      <c r="H26" s="36"/>
    </row>
    <row r="27" spans="1:8" ht="31.5" x14ac:dyDescent="0.25">
      <c r="B27" s="30">
        <v>9</v>
      </c>
      <c r="C27" s="34" t="s">
        <v>13</v>
      </c>
      <c r="D27" s="32">
        <f t="shared" si="1"/>
        <v>2387.0450000000001</v>
      </c>
      <c r="E27" s="36"/>
      <c r="F27" s="36"/>
      <c r="G27" s="32">
        <f>2170.041+217.004</f>
        <v>2387.0450000000001</v>
      </c>
      <c r="H27" s="36"/>
    </row>
    <row r="28" spans="1:8" ht="31.5" x14ac:dyDescent="0.25">
      <c r="B28" s="30">
        <v>10</v>
      </c>
      <c r="C28" s="31" t="s">
        <v>14</v>
      </c>
      <c r="D28" s="32">
        <f t="shared" si="1"/>
        <v>134.29</v>
      </c>
      <c r="E28" s="36"/>
      <c r="F28" s="36"/>
      <c r="G28" s="32">
        <f>133.20487+1.08513</f>
        <v>134.29</v>
      </c>
      <c r="H28" s="36"/>
    </row>
    <row r="29" spans="1:8" ht="47.25" x14ac:dyDescent="0.25">
      <c r="B29" s="30">
        <v>11</v>
      </c>
      <c r="C29" s="34" t="s">
        <v>117</v>
      </c>
      <c r="D29" s="32">
        <f t="shared" si="1"/>
        <v>1410.828</v>
      </c>
      <c r="E29" s="36"/>
      <c r="F29" s="36"/>
      <c r="G29" s="32">
        <v>1410.828</v>
      </c>
      <c r="H29" s="36"/>
    </row>
    <row r="30" spans="1:8" ht="47.25" x14ac:dyDescent="0.25">
      <c r="B30" s="30">
        <v>12</v>
      </c>
      <c r="C30" s="34" t="s">
        <v>15</v>
      </c>
      <c r="D30" s="32">
        <f t="shared" si="1"/>
        <v>641.80100000000004</v>
      </c>
      <c r="E30" s="36"/>
      <c r="F30" s="36"/>
      <c r="G30" s="32">
        <v>641.80100000000004</v>
      </c>
      <c r="H30" s="36"/>
    </row>
    <row r="31" spans="1:8" ht="63" x14ac:dyDescent="0.25">
      <c r="B31" s="30">
        <v>13</v>
      </c>
      <c r="C31" s="31" t="s">
        <v>16</v>
      </c>
      <c r="D31" s="32">
        <f t="shared" si="1"/>
        <v>5858.7076699999998</v>
      </c>
      <c r="E31" s="36"/>
      <c r="F31" s="36"/>
      <c r="G31" s="32">
        <f>5829.95118+28.75649</f>
        <v>5858.7076699999998</v>
      </c>
      <c r="H31" s="36"/>
    </row>
    <row r="32" spans="1:8" ht="63" x14ac:dyDescent="0.25">
      <c r="B32" s="30">
        <v>14</v>
      </c>
      <c r="C32" s="31" t="s">
        <v>17</v>
      </c>
      <c r="D32" s="32">
        <f t="shared" si="1"/>
        <v>424.17</v>
      </c>
      <c r="E32" s="36"/>
      <c r="F32" s="36"/>
      <c r="G32" s="32">
        <v>424.17</v>
      </c>
      <c r="H32" s="36"/>
    </row>
    <row r="33" spans="2:8" ht="110.25" x14ac:dyDescent="0.25">
      <c r="B33" s="30">
        <v>15</v>
      </c>
      <c r="C33" s="31" t="s">
        <v>172</v>
      </c>
      <c r="D33" s="32">
        <f t="shared" si="1"/>
        <v>1880.779</v>
      </c>
      <c r="E33" s="36"/>
      <c r="F33" s="36"/>
      <c r="G33" s="32">
        <f>1487.73+385.589+7.46</f>
        <v>1880.779</v>
      </c>
      <c r="H33" s="36"/>
    </row>
    <row r="34" spans="2:8" ht="31.5" x14ac:dyDescent="0.25">
      <c r="B34" s="30">
        <v>16</v>
      </c>
      <c r="C34" s="31" t="s">
        <v>118</v>
      </c>
      <c r="D34" s="32">
        <f t="shared" si="1"/>
        <v>655.65</v>
      </c>
      <c r="E34" s="36"/>
      <c r="F34" s="32"/>
      <c r="G34" s="32">
        <v>655.65</v>
      </c>
      <c r="H34" s="36"/>
    </row>
    <row r="35" spans="2:8" ht="78.75" x14ac:dyDescent="0.25">
      <c r="B35" s="30">
        <v>17</v>
      </c>
      <c r="C35" s="31" t="s">
        <v>101</v>
      </c>
      <c r="D35" s="32">
        <f t="shared" si="1"/>
        <v>736.8981</v>
      </c>
      <c r="E35" s="36"/>
      <c r="F35" s="36"/>
      <c r="G35" s="56">
        <f>178.638+85.459+378+28.3411+64.27+2.19</f>
        <v>736.8981</v>
      </c>
      <c r="H35" s="36"/>
    </row>
    <row r="36" spans="2:8" ht="110.25" x14ac:dyDescent="0.25">
      <c r="B36" s="30">
        <v>18</v>
      </c>
      <c r="C36" s="31" t="s">
        <v>119</v>
      </c>
      <c r="D36" s="32">
        <f t="shared" si="1"/>
        <v>1083.08</v>
      </c>
      <c r="E36" s="36"/>
      <c r="F36" s="36"/>
      <c r="G36" s="32">
        <v>1083.08</v>
      </c>
      <c r="H36" s="36"/>
    </row>
    <row r="37" spans="2:8" ht="31.5" x14ac:dyDescent="0.25">
      <c r="B37" s="30">
        <v>19</v>
      </c>
      <c r="C37" s="31" t="s">
        <v>18</v>
      </c>
      <c r="D37" s="32">
        <f t="shared" si="1"/>
        <v>328.63</v>
      </c>
      <c r="E37" s="36"/>
      <c r="F37" s="36"/>
      <c r="G37" s="32">
        <v>328.63</v>
      </c>
      <c r="H37" s="36"/>
    </row>
    <row r="38" spans="2:8" ht="31.5" x14ac:dyDescent="0.25">
      <c r="B38" s="30">
        <v>20</v>
      </c>
      <c r="C38" s="31" t="s">
        <v>19</v>
      </c>
      <c r="D38" s="32">
        <f t="shared" si="1"/>
        <v>312.09300000000002</v>
      </c>
      <c r="E38" s="36"/>
      <c r="F38" s="36"/>
      <c r="G38" s="32">
        <v>312.09300000000002</v>
      </c>
      <c r="H38" s="36"/>
    </row>
    <row r="39" spans="2:8" ht="31.5" x14ac:dyDescent="0.25">
      <c r="B39" s="30">
        <v>21</v>
      </c>
      <c r="C39" s="31" t="s">
        <v>20</v>
      </c>
      <c r="D39" s="32">
        <f t="shared" si="1"/>
        <v>506.08</v>
      </c>
      <c r="E39" s="36"/>
      <c r="F39" s="36"/>
      <c r="G39" s="32">
        <v>506.08</v>
      </c>
      <c r="H39" s="36"/>
    </row>
    <row r="40" spans="2:8" ht="47.25" x14ac:dyDescent="0.25">
      <c r="B40" s="30">
        <v>22</v>
      </c>
      <c r="C40" s="31" t="s">
        <v>21</v>
      </c>
      <c r="D40" s="32">
        <f t="shared" si="1"/>
        <v>824.47</v>
      </c>
      <c r="E40" s="36"/>
      <c r="F40" s="36"/>
      <c r="G40" s="32">
        <v>824.47</v>
      </c>
      <c r="H40" s="36"/>
    </row>
    <row r="41" spans="2:8" ht="63" x14ac:dyDescent="0.25">
      <c r="B41" s="30">
        <v>23</v>
      </c>
      <c r="C41" s="31" t="s">
        <v>100</v>
      </c>
      <c r="D41" s="32">
        <f t="shared" si="1"/>
        <v>1300</v>
      </c>
      <c r="E41" s="36"/>
      <c r="F41" s="36"/>
      <c r="G41" s="32">
        <v>1300</v>
      </c>
      <c r="H41" s="36"/>
    </row>
    <row r="42" spans="2:8" ht="47.25" x14ac:dyDescent="0.25">
      <c r="B42" s="30">
        <v>24</v>
      </c>
      <c r="C42" s="31" t="s">
        <v>151</v>
      </c>
      <c r="D42" s="32">
        <f t="shared" si="1"/>
        <v>1100</v>
      </c>
      <c r="E42" s="36"/>
      <c r="F42" s="36"/>
      <c r="G42" s="32">
        <f>500+150.35+98+51.65+100+200</f>
        <v>1100</v>
      </c>
      <c r="H42" s="36"/>
    </row>
    <row r="43" spans="2:8" ht="47.25" x14ac:dyDescent="0.25">
      <c r="B43" s="30">
        <v>25</v>
      </c>
      <c r="C43" s="31" t="s">
        <v>120</v>
      </c>
      <c r="D43" s="32">
        <f t="shared" si="1"/>
        <v>227.5</v>
      </c>
      <c r="E43" s="36"/>
      <c r="F43" s="36"/>
      <c r="G43" s="32">
        <v>227.5</v>
      </c>
      <c r="H43" s="36"/>
    </row>
    <row r="44" spans="2:8" ht="31.5" x14ac:dyDescent="0.25">
      <c r="B44" s="30">
        <v>26</v>
      </c>
      <c r="C44" s="31" t="s">
        <v>22</v>
      </c>
      <c r="D44" s="32">
        <f t="shared" si="1"/>
        <v>666.67</v>
      </c>
      <c r="E44" s="36"/>
      <c r="F44" s="36"/>
      <c r="G44" s="32">
        <v>666.67</v>
      </c>
      <c r="H44" s="36"/>
    </row>
    <row r="45" spans="2:8" ht="47.25" x14ac:dyDescent="0.25">
      <c r="B45" s="30">
        <v>27</v>
      </c>
      <c r="C45" s="31" t="s">
        <v>23</v>
      </c>
      <c r="D45" s="32">
        <f t="shared" si="1"/>
        <v>714.35799999999995</v>
      </c>
      <c r="E45" s="36"/>
      <c r="F45" s="36"/>
      <c r="G45" s="32">
        <v>714.35799999999995</v>
      </c>
      <c r="H45" s="36"/>
    </row>
    <row r="46" spans="2:8" ht="31.5" x14ac:dyDescent="0.25">
      <c r="B46" s="30">
        <v>28</v>
      </c>
      <c r="C46" s="31" t="s">
        <v>24</v>
      </c>
      <c r="D46" s="32">
        <f t="shared" si="1"/>
        <v>1488.52</v>
      </c>
      <c r="E46" s="36"/>
      <c r="F46" s="36"/>
      <c r="G46" s="32">
        <v>1488.52</v>
      </c>
      <c r="H46" s="36"/>
    </row>
    <row r="47" spans="2:8" ht="31.5" x14ac:dyDescent="0.25">
      <c r="B47" s="30">
        <v>29</v>
      </c>
      <c r="C47" s="31" t="s">
        <v>25</v>
      </c>
      <c r="D47" s="32">
        <f t="shared" si="1"/>
        <v>335.32</v>
      </c>
      <c r="E47" s="36"/>
      <c r="F47" s="36"/>
      <c r="G47" s="32">
        <v>335.32</v>
      </c>
      <c r="H47" s="36"/>
    </row>
    <row r="48" spans="2:8" ht="15.75" x14ac:dyDescent="0.25">
      <c r="B48" s="30">
        <v>30</v>
      </c>
      <c r="C48" s="31" t="s">
        <v>121</v>
      </c>
      <c r="D48" s="32">
        <f t="shared" si="1"/>
        <v>1072.02</v>
      </c>
      <c r="E48" s="36"/>
      <c r="F48" s="36"/>
      <c r="G48" s="32">
        <f>859.04+212.98</f>
        <v>1072.02</v>
      </c>
      <c r="H48" s="36"/>
    </row>
    <row r="49" spans="2:8" ht="78.75" x14ac:dyDescent="0.25">
      <c r="B49" s="30">
        <v>31</v>
      </c>
      <c r="C49" s="31" t="s">
        <v>122</v>
      </c>
      <c r="D49" s="32">
        <f t="shared" si="1"/>
        <v>314.64999999999998</v>
      </c>
      <c r="E49" s="36"/>
      <c r="F49" s="36"/>
      <c r="G49" s="32">
        <v>314.64999999999998</v>
      </c>
      <c r="H49" s="36"/>
    </row>
    <row r="50" spans="2:8" ht="70.150000000000006" customHeight="1" x14ac:dyDescent="0.25">
      <c r="B50" s="30">
        <v>32</v>
      </c>
      <c r="C50" s="31" t="s">
        <v>123</v>
      </c>
      <c r="D50" s="32">
        <f t="shared" si="1"/>
        <v>10</v>
      </c>
      <c r="E50" s="36"/>
      <c r="F50" s="36"/>
      <c r="G50" s="32">
        <v>10</v>
      </c>
      <c r="H50" s="36"/>
    </row>
    <row r="51" spans="2:8" ht="47.25" x14ac:dyDescent="0.25">
      <c r="B51" s="30">
        <v>33</v>
      </c>
      <c r="C51" s="31" t="s">
        <v>26</v>
      </c>
      <c r="D51" s="32">
        <f t="shared" si="1"/>
        <v>709.43999999999994</v>
      </c>
      <c r="E51" s="36"/>
      <c r="F51" s="36"/>
      <c r="G51" s="56">
        <f>674.64+34.8</f>
        <v>709.43999999999994</v>
      </c>
      <c r="H51" s="36"/>
    </row>
    <row r="52" spans="2:8" ht="63" x14ac:dyDescent="0.25">
      <c r="B52" s="30">
        <v>34</v>
      </c>
      <c r="C52" s="31" t="s">
        <v>111</v>
      </c>
      <c r="D52" s="32">
        <f t="shared" si="1"/>
        <v>223.11</v>
      </c>
      <c r="E52" s="36"/>
      <c r="F52" s="36"/>
      <c r="G52" s="32">
        <v>223.11</v>
      </c>
      <c r="H52" s="36"/>
    </row>
    <row r="53" spans="2:8" ht="47.25" x14ac:dyDescent="0.25">
      <c r="B53" s="30">
        <v>35</v>
      </c>
      <c r="C53" s="31" t="s">
        <v>124</v>
      </c>
      <c r="D53" s="32">
        <f t="shared" si="1"/>
        <v>394.78</v>
      </c>
      <c r="E53" s="36"/>
      <c r="F53" s="36"/>
      <c r="G53" s="32">
        <v>394.78</v>
      </c>
      <c r="H53" s="36"/>
    </row>
    <row r="54" spans="2:8" ht="31.5" x14ac:dyDescent="0.25">
      <c r="B54" s="30">
        <v>36</v>
      </c>
      <c r="C54" s="31" t="s">
        <v>154</v>
      </c>
      <c r="D54" s="32">
        <f t="shared" si="1"/>
        <v>279</v>
      </c>
      <c r="E54" s="36"/>
      <c r="F54" s="36"/>
      <c r="G54" s="32">
        <v>279</v>
      </c>
      <c r="H54" s="36"/>
    </row>
    <row r="55" spans="2:8" ht="47.25" x14ac:dyDescent="0.25">
      <c r="B55" s="30">
        <v>37</v>
      </c>
      <c r="C55" s="31" t="s">
        <v>125</v>
      </c>
      <c r="D55" s="32">
        <f t="shared" si="1"/>
        <v>280.88299999999998</v>
      </c>
      <c r="E55" s="36"/>
      <c r="F55" s="36"/>
      <c r="G55" s="32">
        <v>280.88299999999998</v>
      </c>
      <c r="H55" s="36"/>
    </row>
    <row r="56" spans="2:8" ht="63" x14ac:dyDescent="0.25">
      <c r="B56" s="30">
        <v>38</v>
      </c>
      <c r="C56" s="31" t="s">
        <v>132</v>
      </c>
      <c r="D56" s="32">
        <f t="shared" si="1"/>
        <v>261.08231999999998</v>
      </c>
      <c r="E56" s="36"/>
      <c r="F56" s="36"/>
      <c r="G56" s="32">
        <v>261.08231999999998</v>
      </c>
      <c r="H56" s="36"/>
    </row>
    <row r="57" spans="2:8" ht="47.25" x14ac:dyDescent="0.25">
      <c r="B57" s="30">
        <v>39</v>
      </c>
      <c r="C57" s="31" t="s">
        <v>126</v>
      </c>
      <c r="D57" s="32">
        <f t="shared" si="1"/>
        <v>191.09</v>
      </c>
      <c r="E57" s="36"/>
      <c r="F57" s="36"/>
      <c r="G57" s="32">
        <v>191.09</v>
      </c>
      <c r="H57" s="36"/>
    </row>
    <row r="58" spans="2:8" ht="47.25" x14ac:dyDescent="0.25">
      <c r="B58" s="30">
        <v>40</v>
      </c>
      <c r="C58" s="31" t="s">
        <v>155</v>
      </c>
      <c r="D58" s="32">
        <f t="shared" si="1"/>
        <v>157.65</v>
      </c>
      <c r="E58" s="36"/>
      <c r="F58" s="36"/>
      <c r="G58" s="32">
        <v>157.65</v>
      </c>
      <c r="H58" s="36"/>
    </row>
    <row r="59" spans="2:8" ht="47.25" x14ac:dyDescent="0.25">
      <c r="B59" s="30">
        <v>41</v>
      </c>
      <c r="C59" s="31" t="s">
        <v>162</v>
      </c>
      <c r="D59" s="32">
        <f t="shared" si="1"/>
        <v>320</v>
      </c>
      <c r="E59" s="36"/>
      <c r="F59" s="36"/>
      <c r="G59" s="32">
        <v>320</v>
      </c>
      <c r="H59" s="36"/>
    </row>
    <row r="60" spans="2:8" ht="47.25" x14ac:dyDescent="0.25">
      <c r="B60" s="30">
        <v>42</v>
      </c>
      <c r="C60" s="31" t="s">
        <v>141</v>
      </c>
      <c r="D60" s="32">
        <f t="shared" si="1"/>
        <v>980.55</v>
      </c>
      <c r="E60" s="36"/>
      <c r="F60" s="36"/>
      <c r="G60" s="32">
        <v>980.55</v>
      </c>
      <c r="H60" s="36"/>
    </row>
    <row r="61" spans="2:8" ht="47.25" x14ac:dyDescent="0.25">
      <c r="B61" s="30">
        <v>43</v>
      </c>
      <c r="C61" s="31" t="s">
        <v>143</v>
      </c>
      <c r="D61" s="32">
        <f t="shared" si="1"/>
        <v>7262.8</v>
      </c>
      <c r="E61" s="36"/>
      <c r="F61" s="36"/>
      <c r="G61" s="32">
        <v>7262.8</v>
      </c>
      <c r="H61" s="36"/>
    </row>
    <row r="62" spans="2:8" ht="47.25" x14ac:dyDescent="0.25">
      <c r="B62" s="30">
        <v>44</v>
      </c>
      <c r="C62" s="31" t="s">
        <v>144</v>
      </c>
      <c r="D62" s="32">
        <f t="shared" si="1"/>
        <v>4550</v>
      </c>
      <c r="E62" s="36"/>
      <c r="F62" s="36"/>
      <c r="G62" s="32">
        <v>4550</v>
      </c>
      <c r="H62" s="36"/>
    </row>
    <row r="63" spans="2:8" ht="31.5" x14ac:dyDescent="0.25">
      <c r="B63" s="30">
        <v>45</v>
      </c>
      <c r="C63" s="31" t="s">
        <v>145</v>
      </c>
      <c r="D63" s="32">
        <f t="shared" si="1"/>
        <v>1590.08</v>
      </c>
      <c r="E63" s="36"/>
      <c r="F63" s="36"/>
      <c r="G63" s="32">
        <v>1590.08</v>
      </c>
      <c r="H63" s="36"/>
    </row>
    <row r="64" spans="2:8" ht="31.5" x14ac:dyDescent="0.25">
      <c r="B64" s="30">
        <v>46</v>
      </c>
      <c r="C64" s="31" t="s">
        <v>156</v>
      </c>
      <c r="D64" s="32">
        <f t="shared" si="1"/>
        <v>182.20099999999999</v>
      </c>
      <c r="E64" s="36"/>
      <c r="F64" s="36"/>
      <c r="G64" s="32">
        <f>91.356+90.845</f>
        <v>182.20099999999999</v>
      </c>
      <c r="H64" s="36"/>
    </row>
    <row r="65" spans="2:8" ht="31.5" x14ac:dyDescent="0.25">
      <c r="B65" s="30">
        <v>47</v>
      </c>
      <c r="C65" s="31" t="s">
        <v>164</v>
      </c>
      <c r="D65" s="32">
        <f t="shared" si="1"/>
        <v>224.01400000000001</v>
      </c>
      <c r="E65" s="36"/>
      <c r="F65" s="36"/>
      <c r="G65" s="56">
        <f>425.218-201.204</f>
        <v>224.01400000000001</v>
      </c>
      <c r="H65" s="36"/>
    </row>
    <row r="66" spans="2:8" ht="37.15" customHeight="1" x14ac:dyDescent="0.25">
      <c r="B66" s="30">
        <v>48</v>
      </c>
      <c r="C66" s="31" t="s">
        <v>204</v>
      </c>
      <c r="D66" s="32">
        <f t="shared" si="1"/>
        <v>378</v>
      </c>
      <c r="E66" s="36"/>
      <c r="F66" s="36"/>
      <c r="G66" s="32">
        <v>378</v>
      </c>
      <c r="H66" s="36"/>
    </row>
    <row r="67" spans="2:8" ht="47.25" x14ac:dyDescent="0.25">
      <c r="B67" s="30">
        <v>49</v>
      </c>
      <c r="C67" s="31" t="s">
        <v>165</v>
      </c>
      <c r="D67" s="32">
        <f t="shared" si="1"/>
        <v>143.1</v>
      </c>
      <c r="E67" s="36"/>
      <c r="F67" s="36"/>
      <c r="G67" s="32">
        <v>143.1</v>
      </c>
      <c r="H67" s="36"/>
    </row>
    <row r="68" spans="2:8" ht="31.5" x14ac:dyDescent="0.25">
      <c r="B68" s="30">
        <v>50</v>
      </c>
      <c r="C68" s="31" t="s">
        <v>168</v>
      </c>
      <c r="D68" s="32">
        <f t="shared" si="1"/>
        <v>160.1</v>
      </c>
      <c r="E68" s="36"/>
      <c r="F68" s="36"/>
      <c r="G68" s="56">
        <f>160.1</f>
        <v>160.1</v>
      </c>
      <c r="H68" s="36"/>
    </row>
    <row r="69" spans="2:8" ht="63" x14ac:dyDescent="0.25">
      <c r="B69" s="30">
        <v>51</v>
      </c>
      <c r="C69" s="31" t="s">
        <v>169</v>
      </c>
      <c r="D69" s="32">
        <f t="shared" si="1"/>
        <v>1220.6300000000001</v>
      </c>
      <c r="E69" s="36"/>
      <c r="F69" s="36"/>
      <c r="G69" s="32">
        <v>1220.6300000000001</v>
      </c>
      <c r="H69" s="36"/>
    </row>
    <row r="70" spans="2:8" ht="63" x14ac:dyDescent="0.25">
      <c r="B70" s="30">
        <v>52</v>
      </c>
      <c r="C70" s="31" t="s">
        <v>185</v>
      </c>
      <c r="D70" s="32">
        <f t="shared" si="1"/>
        <v>106.47</v>
      </c>
      <c r="E70" s="36"/>
      <c r="F70" s="36"/>
      <c r="G70" s="32">
        <f>48.5+57.97</f>
        <v>106.47</v>
      </c>
      <c r="H70" s="36"/>
    </row>
    <row r="71" spans="2:8" ht="63" x14ac:dyDescent="0.25">
      <c r="B71" s="30">
        <v>53</v>
      </c>
      <c r="C71" s="31" t="s">
        <v>170</v>
      </c>
      <c r="D71" s="32">
        <f t="shared" si="1"/>
        <v>1000</v>
      </c>
      <c r="E71" s="36"/>
      <c r="F71" s="36"/>
      <c r="G71" s="32">
        <v>1000</v>
      </c>
      <c r="H71" s="36"/>
    </row>
    <row r="72" spans="2:8" ht="31.5" x14ac:dyDescent="0.25">
      <c r="B72" s="30">
        <v>54</v>
      </c>
      <c r="C72" s="31" t="s">
        <v>171</v>
      </c>
      <c r="D72" s="32">
        <f t="shared" si="1"/>
        <v>140.5</v>
      </c>
      <c r="E72" s="36"/>
      <c r="F72" s="36"/>
      <c r="G72" s="56">
        <v>140.5</v>
      </c>
      <c r="H72" s="36"/>
    </row>
    <row r="73" spans="2:8" ht="110.25" x14ac:dyDescent="0.25">
      <c r="B73" s="30">
        <v>55</v>
      </c>
      <c r="C73" s="31" t="s">
        <v>175</v>
      </c>
      <c r="D73" s="32">
        <f t="shared" si="1"/>
        <v>159.22450000000001</v>
      </c>
      <c r="E73" s="36"/>
      <c r="F73" s="36"/>
      <c r="G73" s="32">
        <v>159.22450000000001</v>
      </c>
      <c r="H73" s="36"/>
    </row>
    <row r="74" spans="2:8" ht="47.25" x14ac:dyDescent="0.25">
      <c r="B74" s="30">
        <v>56</v>
      </c>
      <c r="C74" s="31" t="s">
        <v>176</v>
      </c>
      <c r="D74" s="32">
        <f t="shared" si="1"/>
        <v>386.85</v>
      </c>
      <c r="E74" s="36"/>
      <c r="F74" s="36"/>
      <c r="G74" s="32">
        <v>386.85</v>
      </c>
      <c r="H74" s="36"/>
    </row>
    <row r="75" spans="2:8" ht="78.75" x14ac:dyDescent="0.25">
      <c r="B75" s="30">
        <v>57</v>
      </c>
      <c r="C75" s="31" t="s">
        <v>179</v>
      </c>
      <c r="D75" s="32">
        <f t="shared" si="1"/>
        <v>7748.55</v>
      </c>
      <c r="E75" s="36"/>
      <c r="F75" s="36"/>
      <c r="G75" s="32">
        <v>7748.55</v>
      </c>
      <c r="H75" s="36"/>
    </row>
    <row r="76" spans="2:8" ht="47.25" x14ac:dyDescent="0.25">
      <c r="B76" s="30">
        <v>58</v>
      </c>
      <c r="C76" s="31" t="s">
        <v>181</v>
      </c>
      <c r="D76" s="32">
        <f t="shared" si="1"/>
        <v>90</v>
      </c>
      <c r="E76" s="36"/>
      <c r="F76" s="36"/>
      <c r="G76" s="32">
        <v>90</v>
      </c>
      <c r="H76" s="36"/>
    </row>
    <row r="77" spans="2:8" ht="63" x14ac:dyDescent="0.25">
      <c r="B77" s="30">
        <v>59</v>
      </c>
      <c r="C77" s="31" t="s">
        <v>182</v>
      </c>
      <c r="D77" s="32">
        <f t="shared" si="1"/>
        <v>90</v>
      </c>
      <c r="E77" s="36"/>
      <c r="F77" s="36"/>
      <c r="G77" s="32">
        <v>90</v>
      </c>
      <c r="H77" s="36"/>
    </row>
    <row r="78" spans="2:8" ht="47.25" x14ac:dyDescent="0.25">
      <c r="B78" s="30">
        <v>60</v>
      </c>
      <c r="C78" s="31" t="s">
        <v>183</v>
      </c>
      <c r="D78" s="32">
        <f t="shared" si="1"/>
        <v>187.39</v>
      </c>
      <c r="E78" s="36"/>
      <c r="F78" s="36"/>
      <c r="G78" s="32">
        <v>187.39</v>
      </c>
      <c r="H78" s="36"/>
    </row>
    <row r="79" spans="2:8" ht="94.5" x14ac:dyDescent="0.25">
      <c r="B79" s="30">
        <v>61</v>
      </c>
      <c r="C79" s="31" t="s">
        <v>184</v>
      </c>
      <c r="D79" s="32">
        <f t="shared" si="1"/>
        <v>385.20599999999996</v>
      </c>
      <c r="E79" s="36"/>
      <c r="F79" s="36"/>
      <c r="G79" s="32">
        <f>256.804+128.402</f>
        <v>385.20599999999996</v>
      </c>
      <c r="H79" s="36"/>
    </row>
    <row r="80" spans="2:8" ht="63" x14ac:dyDescent="0.25">
      <c r="B80" s="30">
        <v>62</v>
      </c>
      <c r="C80" s="31" t="s">
        <v>187</v>
      </c>
      <c r="D80" s="32">
        <f t="shared" ref="D80" si="2">SUM(E80:H80)</f>
        <v>646</v>
      </c>
      <c r="E80" s="36"/>
      <c r="F80" s="36"/>
      <c r="G80" s="32">
        <v>646</v>
      </c>
      <c r="H80" s="36"/>
    </row>
    <row r="81" spans="2:8" ht="31.5" x14ac:dyDescent="0.25">
      <c r="B81" s="30">
        <v>63</v>
      </c>
      <c r="C81" s="31" t="s">
        <v>199</v>
      </c>
      <c r="D81" s="32">
        <f t="shared" ref="D81:D86" si="3">SUM(E81:H81)</f>
        <v>3443.4990299999999</v>
      </c>
      <c r="E81" s="36"/>
      <c r="F81" s="32">
        <v>2080.65</v>
      </c>
      <c r="G81" s="32">
        <v>1362.8490300000001</v>
      </c>
      <c r="H81" s="36"/>
    </row>
    <row r="82" spans="2:8" ht="110.45" customHeight="1" x14ac:dyDescent="0.25">
      <c r="B82" s="30">
        <v>64</v>
      </c>
      <c r="C82" s="31" t="s">
        <v>200</v>
      </c>
      <c r="D82" s="32">
        <f t="shared" si="3"/>
        <v>24899.644</v>
      </c>
      <c r="E82" s="36"/>
      <c r="F82" s="32"/>
      <c r="G82" s="32">
        <v>24899.644</v>
      </c>
      <c r="H82" s="36"/>
    </row>
    <row r="83" spans="2:8" ht="49.15" customHeight="1" x14ac:dyDescent="0.25">
      <c r="B83" s="30">
        <v>65</v>
      </c>
      <c r="C83" s="31" t="s">
        <v>203</v>
      </c>
      <c r="D83" s="32">
        <f t="shared" si="3"/>
        <v>110</v>
      </c>
      <c r="E83" s="36"/>
      <c r="F83" s="32"/>
      <c r="G83" s="56">
        <v>110</v>
      </c>
      <c r="H83" s="36"/>
    </row>
    <row r="84" spans="2:8" ht="49.15" customHeight="1" x14ac:dyDescent="0.25">
      <c r="B84" s="30">
        <v>66</v>
      </c>
      <c r="C84" s="31" t="s">
        <v>205</v>
      </c>
      <c r="D84" s="32">
        <f t="shared" si="3"/>
        <v>447.846</v>
      </c>
      <c r="E84" s="36"/>
      <c r="F84" s="32"/>
      <c r="G84" s="56">
        <f>299.837+148.009</f>
        <v>447.846</v>
      </c>
      <c r="H84" s="36"/>
    </row>
    <row r="85" spans="2:8" ht="49.15" customHeight="1" x14ac:dyDescent="0.25">
      <c r="B85" s="30">
        <v>67</v>
      </c>
      <c r="C85" s="31" t="s">
        <v>206</v>
      </c>
      <c r="D85" s="32">
        <f t="shared" ref="D85" si="4">SUM(E85:H85)</f>
        <v>125.479</v>
      </c>
      <c r="E85" s="36"/>
      <c r="F85" s="32"/>
      <c r="G85" s="56">
        <v>125.479</v>
      </c>
      <c r="H85" s="36"/>
    </row>
    <row r="86" spans="2:8" ht="49.15" customHeight="1" x14ac:dyDescent="0.25">
      <c r="B86" s="30">
        <v>68</v>
      </c>
      <c r="C86" s="31" t="s">
        <v>207</v>
      </c>
      <c r="D86" s="32">
        <f t="shared" si="3"/>
        <v>157.69999999999999</v>
      </c>
      <c r="E86" s="36"/>
      <c r="F86" s="32"/>
      <c r="G86" s="56">
        <v>157.69999999999999</v>
      </c>
      <c r="H86" s="36"/>
    </row>
    <row r="87" spans="2:8" ht="36.6" customHeight="1" x14ac:dyDescent="0.25">
      <c r="B87" s="71" t="s">
        <v>197</v>
      </c>
      <c r="C87" s="72"/>
      <c r="D87" s="72"/>
      <c r="E87" s="72"/>
      <c r="F87" s="72"/>
      <c r="G87" s="72"/>
      <c r="H87" s="73"/>
    </row>
    <row r="88" spans="2:8" ht="63" x14ac:dyDescent="0.25">
      <c r="B88" s="30">
        <v>1</v>
      </c>
      <c r="C88" s="31" t="s">
        <v>194</v>
      </c>
      <c r="D88" s="32">
        <f t="shared" ref="D88:D93" si="5">SUM(E88:H88)</f>
        <v>1437.5622499999999</v>
      </c>
      <c r="E88" s="33"/>
      <c r="F88" s="32">
        <v>1437.5622499999999</v>
      </c>
      <c r="G88" s="32"/>
      <c r="H88" s="36"/>
    </row>
    <row r="89" spans="2:8" ht="78.75" x14ac:dyDescent="0.25">
      <c r="B89" s="30">
        <v>2</v>
      </c>
      <c r="C89" s="31" t="s">
        <v>195</v>
      </c>
      <c r="D89" s="32">
        <f t="shared" si="5"/>
        <v>2237.19</v>
      </c>
      <c r="E89" s="33"/>
      <c r="F89" s="32">
        <v>2237.19</v>
      </c>
      <c r="G89" s="32"/>
      <c r="H89" s="36"/>
    </row>
    <row r="90" spans="2:8" ht="47.25" x14ac:dyDescent="0.25">
      <c r="B90" s="30">
        <v>3</v>
      </c>
      <c r="C90" s="31" t="s">
        <v>112</v>
      </c>
      <c r="D90" s="32">
        <f t="shared" si="5"/>
        <v>790.21</v>
      </c>
      <c r="E90" s="33"/>
      <c r="F90" s="33"/>
      <c r="G90" s="32">
        <v>790.21</v>
      </c>
      <c r="H90" s="36"/>
    </row>
    <row r="91" spans="2:8" ht="78.75" x14ac:dyDescent="0.25">
      <c r="B91" s="30">
        <v>4</v>
      </c>
      <c r="C91" s="31" t="s">
        <v>192</v>
      </c>
      <c r="D91" s="32">
        <f t="shared" si="5"/>
        <v>1109</v>
      </c>
      <c r="E91" s="36"/>
      <c r="F91" s="32"/>
      <c r="G91" s="32">
        <v>1109</v>
      </c>
      <c r="H91" s="36"/>
    </row>
    <row r="92" spans="2:8" ht="63" x14ac:dyDescent="0.25">
      <c r="B92" s="30">
        <v>5</v>
      </c>
      <c r="C92" s="31" t="s">
        <v>193</v>
      </c>
      <c r="D92" s="32">
        <f t="shared" si="5"/>
        <v>2501.9000599999999</v>
      </c>
      <c r="E92" s="36"/>
      <c r="F92" s="32">
        <v>1297.90326</v>
      </c>
      <c r="G92" s="32">
        <v>1203.9967999999999</v>
      </c>
      <c r="H92" s="36"/>
    </row>
    <row r="93" spans="2:8" ht="78.75" x14ac:dyDescent="0.25">
      <c r="B93" s="30">
        <v>6</v>
      </c>
      <c r="C93" s="31" t="s">
        <v>198</v>
      </c>
      <c r="D93" s="32">
        <f t="shared" si="5"/>
        <v>1570.09</v>
      </c>
      <c r="E93" s="36"/>
      <c r="F93" s="32"/>
      <c r="G93" s="32">
        <v>1570.09</v>
      </c>
      <c r="H93" s="36"/>
    </row>
    <row r="94" spans="2:8" ht="15.75" x14ac:dyDescent="0.25">
      <c r="B94" s="30"/>
      <c r="C94" s="31" t="s">
        <v>196</v>
      </c>
      <c r="D94" s="32">
        <f>SUM(D88:D93)</f>
        <v>9645.9523100000006</v>
      </c>
      <c r="E94" s="32">
        <f>SUM(E88:E93)</f>
        <v>0</v>
      </c>
      <c r="F94" s="32">
        <f>SUM(F88:F93)</f>
        <v>4972.6555100000005</v>
      </c>
      <c r="G94" s="32">
        <f>SUM(G88:G93)</f>
        <v>4673.2968000000001</v>
      </c>
      <c r="H94" s="32">
        <f>SUM(H88:H93)</f>
        <v>0</v>
      </c>
    </row>
    <row r="95" spans="2:8" ht="15.75" x14ac:dyDescent="0.25">
      <c r="B95" s="30"/>
      <c r="C95" s="31" t="s">
        <v>79</v>
      </c>
      <c r="D95" s="38">
        <f>SUM(D19:D93)</f>
        <v>103179.10875000001</v>
      </c>
      <c r="E95" s="38">
        <f t="shared" ref="E95:H95" si="6">SUM(E19:E93)</f>
        <v>0</v>
      </c>
      <c r="F95" s="38">
        <f t="shared" si="6"/>
        <v>7053.3055100000001</v>
      </c>
      <c r="G95" s="38">
        <f t="shared" si="6"/>
        <v>96125.803240000008</v>
      </c>
      <c r="H95" s="38">
        <f t="shared" si="6"/>
        <v>0</v>
      </c>
    </row>
    <row r="96" spans="2:8" ht="15.75" x14ac:dyDescent="0.25">
      <c r="B96" s="70" t="s">
        <v>107</v>
      </c>
      <c r="C96" s="67"/>
      <c r="D96" s="67"/>
      <c r="E96" s="67"/>
      <c r="F96" s="67"/>
      <c r="G96" s="67"/>
      <c r="H96" s="68"/>
    </row>
    <row r="97" spans="2:8" ht="31.5" x14ac:dyDescent="0.25">
      <c r="B97" s="30">
        <v>1</v>
      </c>
      <c r="C97" s="31" t="s">
        <v>27</v>
      </c>
      <c r="D97" s="32">
        <f>SUM(E97:H97)</f>
        <v>1739.5</v>
      </c>
      <c r="E97" s="36"/>
      <c r="F97" s="36"/>
      <c r="G97" s="32">
        <v>1739.5</v>
      </c>
      <c r="H97" s="36"/>
    </row>
    <row r="98" spans="2:8" ht="31.5" x14ac:dyDescent="0.25">
      <c r="B98" s="30">
        <v>2</v>
      </c>
      <c r="C98" s="31" t="s">
        <v>28</v>
      </c>
      <c r="D98" s="32">
        <f t="shared" ref="D98:D105" si="7">SUM(E98:H98)</f>
        <v>2873.71</v>
      </c>
      <c r="E98" s="36"/>
      <c r="F98" s="36"/>
      <c r="G98" s="32">
        <v>2873.71</v>
      </c>
      <c r="H98" s="36"/>
    </row>
    <row r="99" spans="2:8" ht="47.25" x14ac:dyDescent="0.25">
      <c r="B99" s="30">
        <v>3</v>
      </c>
      <c r="C99" s="31" t="s">
        <v>29</v>
      </c>
      <c r="D99" s="32">
        <f t="shared" si="7"/>
        <v>817.64</v>
      </c>
      <c r="E99" s="36"/>
      <c r="F99" s="36"/>
      <c r="G99" s="32">
        <v>817.64</v>
      </c>
      <c r="H99" s="36"/>
    </row>
    <row r="100" spans="2:8" ht="126" x14ac:dyDescent="0.25">
      <c r="B100" s="30">
        <v>4</v>
      </c>
      <c r="C100" s="31" t="s">
        <v>133</v>
      </c>
      <c r="D100" s="32">
        <f t="shared" si="7"/>
        <v>1270.5279999999998</v>
      </c>
      <c r="E100" s="36"/>
      <c r="F100" s="36"/>
      <c r="G100" s="32">
        <f>1267.18349+3.34451</f>
        <v>1270.5279999999998</v>
      </c>
      <c r="H100" s="36"/>
    </row>
    <row r="101" spans="2:8" ht="47.25" x14ac:dyDescent="0.25">
      <c r="B101" s="30">
        <v>5</v>
      </c>
      <c r="C101" s="31" t="s">
        <v>30</v>
      </c>
      <c r="D101" s="32">
        <f t="shared" si="7"/>
        <v>1011.8</v>
      </c>
      <c r="E101" s="36"/>
      <c r="F101" s="36"/>
      <c r="G101" s="32">
        <v>1011.8</v>
      </c>
      <c r="H101" s="36"/>
    </row>
    <row r="102" spans="2:8" ht="47.25" x14ac:dyDescent="0.25">
      <c r="B102" s="30">
        <v>6</v>
      </c>
      <c r="C102" s="31" t="s">
        <v>31</v>
      </c>
      <c r="D102" s="32">
        <f t="shared" si="7"/>
        <v>259.01</v>
      </c>
      <c r="E102" s="36"/>
      <c r="F102" s="36"/>
      <c r="G102" s="32">
        <v>259.01</v>
      </c>
      <c r="H102" s="36"/>
    </row>
    <row r="103" spans="2:8" ht="31.5" x14ac:dyDescent="0.25">
      <c r="B103" s="30">
        <v>7</v>
      </c>
      <c r="C103" s="31" t="s">
        <v>32</v>
      </c>
      <c r="D103" s="32">
        <f t="shared" si="7"/>
        <v>7173.7816400000002</v>
      </c>
      <c r="E103" s="36"/>
      <c r="F103" s="36"/>
      <c r="G103" s="56">
        <f>6521.62+652.16164</f>
        <v>7173.7816400000002</v>
      </c>
      <c r="H103" s="36"/>
    </row>
    <row r="104" spans="2:8" ht="19.899999999999999" customHeight="1" x14ac:dyDescent="0.25">
      <c r="B104" s="30">
        <v>8</v>
      </c>
      <c r="C104" s="31" t="s">
        <v>33</v>
      </c>
      <c r="D104" s="32">
        <f t="shared" si="7"/>
        <v>600</v>
      </c>
      <c r="E104" s="36"/>
      <c r="F104" s="36"/>
      <c r="G104" s="32">
        <v>600</v>
      </c>
      <c r="H104" s="36"/>
    </row>
    <row r="105" spans="2:8" ht="31.5" x14ac:dyDescent="0.25">
      <c r="B105" s="30">
        <v>9</v>
      </c>
      <c r="C105" s="31" t="s">
        <v>34</v>
      </c>
      <c r="D105" s="32">
        <f t="shared" si="7"/>
        <v>713.89800000000002</v>
      </c>
      <c r="E105" s="36"/>
      <c r="F105" s="36"/>
      <c r="G105" s="32">
        <v>713.89800000000002</v>
      </c>
      <c r="H105" s="36"/>
    </row>
    <row r="106" spans="2:8" ht="33" customHeight="1" x14ac:dyDescent="0.25">
      <c r="B106" s="11"/>
      <c r="C106" s="12" t="s">
        <v>86</v>
      </c>
      <c r="D106" s="20">
        <f>SUM(D97:D105)</f>
        <v>16459.86764</v>
      </c>
      <c r="E106" s="20">
        <f>SUM(E97:E105)</f>
        <v>0</v>
      </c>
      <c r="F106" s="20">
        <f>SUM(F97:F105)</f>
        <v>0</v>
      </c>
      <c r="G106" s="20">
        <f>SUM(G97:G105)</f>
        <v>16459.86764</v>
      </c>
      <c r="H106" s="20">
        <f>SUM(H97:H105)</f>
        <v>0</v>
      </c>
    </row>
    <row r="107" spans="2:8" ht="19.149999999999999" customHeight="1" x14ac:dyDescent="0.25">
      <c r="B107" s="11"/>
      <c r="C107" s="16" t="s">
        <v>75</v>
      </c>
      <c r="D107" s="55">
        <f>D106+D95</f>
        <v>119638.97639000001</v>
      </c>
      <c r="E107" s="55">
        <f>E106+E95</f>
        <v>0</v>
      </c>
      <c r="F107" s="55">
        <f>F106+F95</f>
        <v>7053.3055100000001</v>
      </c>
      <c r="G107" s="55">
        <f>G106+G95</f>
        <v>112585.67088000001</v>
      </c>
      <c r="H107" s="55">
        <f>H106+H95</f>
        <v>0</v>
      </c>
    </row>
    <row r="108" spans="2:8" ht="21.6" customHeight="1" x14ac:dyDescent="0.25">
      <c r="B108" s="69" t="s">
        <v>102</v>
      </c>
      <c r="C108" s="67"/>
      <c r="D108" s="67"/>
      <c r="E108" s="67"/>
      <c r="F108" s="67"/>
      <c r="G108" s="67"/>
      <c r="H108" s="68"/>
    </row>
    <row r="109" spans="2:8" ht="31.5" x14ac:dyDescent="0.25">
      <c r="B109" s="30">
        <v>1</v>
      </c>
      <c r="C109" s="31" t="s">
        <v>140</v>
      </c>
      <c r="D109" s="32">
        <f>SUM(E109:H109)</f>
        <v>799.28</v>
      </c>
      <c r="E109" s="36"/>
      <c r="F109" s="36"/>
      <c r="G109" s="32">
        <v>799.28</v>
      </c>
      <c r="H109" s="36"/>
    </row>
    <row r="110" spans="2:8" ht="31.5" x14ac:dyDescent="0.25">
      <c r="B110" s="30">
        <v>2</v>
      </c>
      <c r="C110" s="31" t="s">
        <v>127</v>
      </c>
      <c r="D110" s="37">
        <f t="shared" ref="D110:D133" si="8">SUM(E110:H110)</f>
        <v>146.97999999999999</v>
      </c>
      <c r="E110" s="36"/>
      <c r="F110" s="36"/>
      <c r="G110" s="37">
        <v>146.97999999999999</v>
      </c>
      <c r="H110" s="36"/>
    </row>
    <row r="111" spans="2:8" ht="31.5" x14ac:dyDescent="0.25">
      <c r="B111" s="30">
        <v>3</v>
      </c>
      <c r="C111" s="31" t="s">
        <v>89</v>
      </c>
      <c r="D111" s="37">
        <f t="shared" si="8"/>
        <v>259.72000000000003</v>
      </c>
      <c r="E111" s="36"/>
      <c r="F111" s="36"/>
      <c r="G111" s="37">
        <v>259.72000000000003</v>
      </c>
      <c r="H111" s="36"/>
    </row>
    <row r="112" spans="2:8" ht="15.75" x14ac:dyDescent="0.25">
      <c r="B112" s="30">
        <v>4</v>
      </c>
      <c r="C112" s="31" t="s">
        <v>35</v>
      </c>
      <c r="D112" s="37">
        <f t="shared" si="8"/>
        <v>343.23153000000002</v>
      </c>
      <c r="E112" s="36"/>
      <c r="F112" s="36"/>
      <c r="G112" s="37">
        <v>343.23153000000002</v>
      </c>
      <c r="H112" s="36"/>
    </row>
    <row r="113" spans="2:8" ht="31.5" x14ac:dyDescent="0.25">
      <c r="B113" s="30">
        <v>5</v>
      </c>
      <c r="C113" s="31" t="s">
        <v>136</v>
      </c>
      <c r="D113" s="32">
        <f t="shared" si="8"/>
        <v>1005.41</v>
      </c>
      <c r="E113" s="36"/>
      <c r="F113" s="36"/>
      <c r="G113" s="56">
        <f>1005.41</f>
        <v>1005.41</v>
      </c>
      <c r="H113" s="36"/>
    </row>
    <row r="114" spans="2:8" ht="15.75" x14ac:dyDescent="0.25">
      <c r="B114" s="30">
        <v>6</v>
      </c>
      <c r="C114" s="31" t="s">
        <v>36</v>
      </c>
      <c r="D114" s="32">
        <f t="shared" si="8"/>
        <v>893.41845999999998</v>
      </c>
      <c r="E114" s="36"/>
      <c r="F114" s="36"/>
      <c r="G114" s="32">
        <v>893.41845999999998</v>
      </c>
      <c r="H114" s="36"/>
    </row>
    <row r="115" spans="2:8" ht="31.5" x14ac:dyDescent="0.25">
      <c r="B115" s="30">
        <v>7</v>
      </c>
      <c r="C115" s="31" t="s">
        <v>37</v>
      </c>
      <c r="D115" s="37">
        <f t="shared" si="8"/>
        <v>509.79</v>
      </c>
      <c r="E115" s="36"/>
      <c r="F115" s="36"/>
      <c r="G115" s="37">
        <v>509.79</v>
      </c>
      <c r="H115" s="36"/>
    </row>
    <row r="116" spans="2:8" ht="31.5" x14ac:dyDescent="0.25">
      <c r="B116" s="30">
        <v>8</v>
      </c>
      <c r="C116" s="39" t="s">
        <v>38</v>
      </c>
      <c r="D116" s="37">
        <f t="shared" si="8"/>
        <v>611.41999999999996</v>
      </c>
      <c r="E116" s="36"/>
      <c r="F116" s="36"/>
      <c r="G116" s="40">
        <v>611.41999999999996</v>
      </c>
      <c r="H116" s="36"/>
    </row>
    <row r="117" spans="2:8" ht="15.75" x14ac:dyDescent="0.25">
      <c r="B117" s="30">
        <v>9</v>
      </c>
      <c r="C117" s="31" t="s">
        <v>39</v>
      </c>
      <c r="D117" s="32">
        <f t="shared" si="8"/>
        <v>1003.28</v>
      </c>
      <c r="E117" s="36"/>
      <c r="F117" s="36"/>
      <c r="G117" s="32">
        <v>1003.28</v>
      </c>
      <c r="H117" s="36"/>
    </row>
    <row r="118" spans="2:8" ht="15.75" x14ac:dyDescent="0.25">
      <c r="B118" s="30">
        <v>10</v>
      </c>
      <c r="C118" s="31" t="s">
        <v>40</v>
      </c>
      <c r="D118" s="37">
        <f t="shared" si="8"/>
        <v>428.69</v>
      </c>
      <c r="E118" s="36"/>
      <c r="F118" s="36"/>
      <c r="G118" s="37">
        <v>428.69</v>
      </c>
      <c r="H118" s="36"/>
    </row>
    <row r="119" spans="2:8" ht="31.5" x14ac:dyDescent="0.25">
      <c r="B119" s="30">
        <v>11</v>
      </c>
      <c r="C119" s="31" t="s">
        <v>41</v>
      </c>
      <c r="D119" s="37">
        <f t="shared" si="8"/>
        <v>420.64915000000002</v>
      </c>
      <c r="E119" s="36"/>
      <c r="F119" s="36"/>
      <c r="G119" s="37">
        <v>420.64915000000002</v>
      </c>
      <c r="H119" s="36"/>
    </row>
    <row r="120" spans="2:8" ht="19.149999999999999" customHeight="1" x14ac:dyDescent="0.25">
      <c r="B120" s="30">
        <v>12</v>
      </c>
      <c r="C120" s="31" t="s">
        <v>42</v>
      </c>
      <c r="D120" s="37">
        <f t="shared" si="8"/>
        <v>221.78276</v>
      </c>
      <c r="E120" s="36"/>
      <c r="F120" s="36"/>
      <c r="G120" s="59">
        <f>201.63+20.15276</f>
        <v>221.78276</v>
      </c>
      <c r="H120" s="36"/>
    </row>
    <row r="121" spans="2:8" ht="15.75" x14ac:dyDescent="0.25">
      <c r="B121" s="30">
        <v>13</v>
      </c>
      <c r="C121" s="31" t="s">
        <v>43</v>
      </c>
      <c r="D121" s="32">
        <f t="shared" si="8"/>
        <v>1310.28</v>
      </c>
      <c r="E121" s="36"/>
      <c r="F121" s="36"/>
      <c r="G121" s="32">
        <v>1310.28</v>
      </c>
      <c r="H121" s="36"/>
    </row>
    <row r="122" spans="2:8" ht="47.25" x14ac:dyDescent="0.25">
      <c r="B122" s="30">
        <v>14</v>
      </c>
      <c r="C122" s="39" t="s">
        <v>134</v>
      </c>
      <c r="D122" s="32">
        <f t="shared" si="8"/>
        <v>1086.68</v>
      </c>
      <c r="E122" s="36"/>
      <c r="F122" s="36"/>
      <c r="G122" s="32">
        <v>1086.68</v>
      </c>
      <c r="H122" s="36"/>
    </row>
    <row r="123" spans="2:8" ht="55.15" customHeight="1" x14ac:dyDescent="0.25">
      <c r="B123" s="30">
        <v>15</v>
      </c>
      <c r="C123" s="39" t="s">
        <v>142</v>
      </c>
      <c r="D123" s="32">
        <f t="shared" si="8"/>
        <v>736</v>
      </c>
      <c r="E123" s="36"/>
      <c r="F123" s="36"/>
      <c r="G123" s="32">
        <v>736</v>
      </c>
      <c r="H123" s="36"/>
    </row>
    <row r="124" spans="2:8" ht="47.25" x14ac:dyDescent="0.25">
      <c r="B124" s="30">
        <v>16</v>
      </c>
      <c r="C124" s="39" t="s">
        <v>152</v>
      </c>
      <c r="D124" s="32">
        <f t="shared" si="8"/>
        <v>92.659000000000006</v>
      </c>
      <c r="E124" s="36"/>
      <c r="F124" s="36"/>
      <c r="G124" s="32">
        <v>92.659000000000006</v>
      </c>
      <c r="H124" s="36"/>
    </row>
    <row r="125" spans="2:8" ht="47.25" x14ac:dyDescent="0.25">
      <c r="B125" s="30">
        <v>17</v>
      </c>
      <c r="C125" s="39" t="s">
        <v>153</v>
      </c>
      <c r="D125" s="32">
        <f t="shared" si="8"/>
        <v>91.361000000000004</v>
      </c>
      <c r="E125" s="36"/>
      <c r="F125" s="36"/>
      <c r="G125" s="32">
        <v>91.361000000000004</v>
      </c>
      <c r="H125" s="36"/>
    </row>
    <row r="126" spans="2:8" ht="31.5" x14ac:dyDescent="0.25">
      <c r="B126" s="30">
        <v>18</v>
      </c>
      <c r="C126" s="39" t="s">
        <v>166</v>
      </c>
      <c r="D126" s="32">
        <f t="shared" si="8"/>
        <v>99.32</v>
      </c>
      <c r="E126" s="36"/>
      <c r="F126" s="36"/>
      <c r="G126" s="32">
        <v>99.32</v>
      </c>
      <c r="H126" s="36"/>
    </row>
    <row r="127" spans="2:8" ht="94.5" x14ac:dyDescent="0.25">
      <c r="B127" s="30">
        <v>19</v>
      </c>
      <c r="C127" s="39" t="s">
        <v>167</v>
      </c>
      <c r="D127" s="32">
        <f t="shared" si="8"/>
        <v>1223.75</v>
      </c>
      <c r="E127" s="36"/>
      <c r="F127" s="36"/>
      <c r="G127" s="32">
        <v>1223.75</v>
      </c>
      <c r="H127" s="36"/>
    </row>
    <row r="128" spans="2:8" ht="110.25" x14ac:dyDescent="0.25">
      <c r="B128" s="30">
        <v>20</v>
      </c>
      <c r="C128" s="39" t="s">
        <v>178</v>
      </c>
      <c r="D128" s="32">
        <f t="shared" si="8"/>
        <v>245.78</v>
      </c>
      <c r="E128" s="36"/>
      <c r="F128" s="36"/>
      <c r="G128" s="32">
        <f>200+45.78</f>
        <v>245.78</v>
      </c>
      <c r="H128" s="36"/>
    </row>
    <row r="129" spans="2:14" ht="47.25" x14ac:dyDescent="0.25">
      <c r="B129" s="30">
        <v>21</v>
      </c>
      <c r="C129" s="39" t="s">
        <v>174</v>
      </c>
      <c r="D129" s="32">
        <f t="shared" si="8"/>
        <v>730.21212000000003</v>
      </c>
      <c r="E129" s="36"/>
      <c r="F129" s="36"/>
      <c r="G129" s="56">
        <f>669.02+61.19212</f>
        <v>730.21212000000003</v>
      </c>
      <c r="H129" s="36"/>
    </row>
    <row r="130" spans="2:14" ht="31.5" x14ac:dyDescent="0.25">
      <c r="B130" s="30">
        <v>22</v>
      </c>
      <c r="C130" s="39" t="s">
        <v>180</v>
      </c>
      <c r="D130" s="32">
        <f t="shared" si="8"/>
        <v>687.16899999999998</v>
      </c>
      <c r="E130" s="36"/>
      <c r="F130" s="36"/>
      <c r="G130" s="56">
        <f>624.73+62.439</f>
        <v>687.16899999999998</v>
      </c>
      <c r="H130" s="36"/>
    </row>
    <row r="131" spans="2:14" ht="63" x14ac:dyDescent="0.25">
      <c r="B131" s="30">
        <v>23</v>
      </c>
      <c r="C131" s="39" t="s">
        <v>186</v>
      </c>
      <c r="D131" s="32">
        <f t="shared" si="8"/>
        <v>342</v>
      </c>
      <c r="E131" s="36"/>
      <c r="F131" s="36"/>
      <c r="G131" s="32">
        <v>342</v>
      </c>
      <c r="H131" s="36"/>
    </row>
    <row r="132" spans="2:14" ht="63" x14ac:dyDescent="0.25">
      <c r="B132" s="30">
        <v>24</v>
      </c>
      <c r="C132" s="39" t="s">
        <v>191</v>
      </c>
      <c r="D132" s="32">
        <f t="shared" si="8"/>
        <v>824.43799999999999</v>
      </c>
      <c r="E132" s="36"/>
      <c r="F132" s="36"/>
      <c r="G132" s="32">
        <v>824.43799999999999</v>
      </c>
      <c r="H132" s="36"/>
    </row>
    <row r="133" spans="2:14" ht="63" x14ac:dyDescent="0.25">
      <c r="B133" s="30">
        <v>25</v>
      </c>
      <c r="C133" s="39" t="s">
        <v>202</v>
      </c>
      <c r="D133" s="32">
        <f t="shared" si="8"/>
        <v>207.79599999999999</v>
      </c>
      <c r="E133" s="36"/>
      <c r="F133" s="36"/>
      <c r="G133" s="32">
        <v>207.79599999999999</v>
      </c>
      <c r="H133" s="36"/>
    </row>
    <row r="134" spans="2:14" ht="19.5" x14ac:dyDescent="0.25">
      <c r="B134" s="11"/>
      <c r="C134" s="13" t="s">
        <v>44</v>
      </c>
      <c r="D134" s="53">
        <f>SUM(D109:D133)</f>
        <v>14321.097019999999</v>
      </c>
      <c r="E134" s="53">
        <f t="shared" ref="E134:F134" si="9">SUM(E109:E133)</f>
        <v>0</v>
      </c>
      <c r="F134" s="53">
        <f t="shared" si="9"/>
        <v>0</v>
      </c>
      <c r="G134" s="53">
        <f>SUM(G109:G133)</f>
        <v>14321.097019999999</v>
      </c>
      <c r="H134" s="53">
        <f>SUM(H109:H132)</f>
        <v>0</v>
      </c>
      <c r="N134" t="s">
        <v>190</v>
      </c>
    </row>
    <row r="135" spans="2:14" ht="31.5" x14ac:dyDescent="0.25">
      <c r="B135" s="30">
        <v>1</v>
      </c>
      <c r="C135" s="39" t="s">
        <v>45</v>
      </c>
      <c r="D135" s="32">
        <f>SUM(E135:H135)</f>
        <v>2988.76</v>
      </c>
      <c r="E135" s="36"/>
      <c r="F135" s="36"/>
      <c r="G135" s="40"/>
      <c r="H135" s="32">
        <v>2988.76</v>
      </c>
    </row>
    <row r="136" spans="2:14" ht="19.5" x14ac:dyDescent="0.25">
      <c r="B136" s="11"/>
      <c r="C136" s="13" t="s">
        <v>85</v>
      </c>
      <c r="D136" s="53">
        <f>SUM(D135)</f>
        <v>2988.76</v>
      </c>
      <c r="E136" s="14">
        <f t="shared" ref="E136:H136" si="10">SUM(E135)</f>
        <v>0</v>
      </c>
      <c r="F136" s="14">
        <f t="shared" si="10"/>
        <v>0</v>
      </c>
      <c r="G136" s="14">
        <f t="shared" si="10"/>
        <v>0</v>
      </c>
      <c r="H136" s="53">
        <f t="shared" si="10"/>
        <v>2988.76</v>
      </c>
    </row>
    <row r="137" spans="2:14" ht="21.6" customHeight="1" x14ac:dyDescent="0.25">
      <c r="B137" s="15"/>
      <c r="C137" s="16" t="s">
        <v>46</v>
      </c>
      <c r="D137" s="24">
        <f>SUM(D134+D135)</f>
        <v>17309.857019999999</v>
      </c>
      <c r="E137" s="17">
        <f t="shared" ref="E137:H137" si="11">SUM(E134+E135)</f>
        <v>0</v>
      </c>
      <c r="F137" s="17">
        <f t="shared" si="11"/>
        <v>0</v>
      </c>
      <c r="G137" s="24">
        <f t="shared" si="11"/>
        <v>14321.097019999999</v>
      </c>
      <c r="H137" s="24">
        <f t="shared" si="11"/>
        <v>2988.76</v>
      </c>
    </row>
    <row r="138" spans="2:14" ht="22.9" customHeight="1" x14ac:dyDescent="0.25">
      <c r="B138" s="66" t="s">
        <v>103</v>
      </c>
      <c r="C138" s="67"/>
      <c r="D138" s="67"/>
      <c r="E138" s="67"/>
      <c r="F138" s="67"/>
      <c r="G138" s="67"/>
      <c r="H138" s="68"/>
    </row>
    <row r="139" spans="2:14" ht="15.75" x14ac:dyDescent="0.25">
      <c r="B139" s="30">
        <v>1</v>
      </c>
      <c r="C139" s="31" t="s">
        <v>47</v>
      </c>
      <c r="D139" s="32">
        <f>SUM(E139:H139)</f>
        <v>499.82499999999999</v>
      </c>
      <c r="E139" s="36"/>
      <c r="F139" s="36"/>
      <c r="G139" s="32">
        <f>494.53102+5.29398</f>
        <v>499.82499999999999</v>
      </c>
      <c r="H139" s="36"/>
    </row>
    <row r="140" spans="2:14" ht="31.5" x14ac:dyDescent="0.25">
      <c r="B140" s="30">
        <v>2</v>
      </c>
      <c r="C140" s="31" t="s">
        <v>48</v>
      </c>
      <c r="D140" s="32">
        <f t="shared" ref="D140:D147" si="12">SUM(E140:H140)</f>
        <v>217.85499999999999</v>
      </c>
      <c r="E140" s="36"/>
      <c r="F140" s="36"/>
      <c r="G140" s="32">
        <f>217.05002+0.80498</f>
        <v>217.85499999999999</v>
      </c>
      <c r="H140" s="36"/>
    </row>
    <row r="141" spans="2:14" ht="47.25" x14ac:dyDescent="0.25">
      <c r="B141" s="30">
        <v>3</v>
      </c>
      <c r="C141" s="31" t="s">
        <v>49</v>
      </c>
      <c r="D141" s="32">
        <f t="shared" si="12"/>
        <v>74.739999999999995</v>
      </c>
      <c r="E141" s="36"/>
      <c r="F141" s="36"/>
      <c r="G141" s="32">
        <v>74.739999999999995</v>
      </c>
      <c r="H141" s="36"/>
    </row>
    <row r="142" spans="2:14" ht="31.5" x14ac:dyDescent="0.25">
      <c r="B142" s="30">
        <v>4</v>
      </c>
      <c r="C142" s="31" t="s">
        <v>50</v>
      </c>
      <c r="D142" s="32">
        <f t="shared" si="12"/>
        <v>449.61</v>
      </c>
      <c r="E142" s="36"/>
      <c r="F142" s="36"/>
      <c r="G142" s="32">
        <v>449.61</v>
      </c>
      <c r="H142" s="36"/>
    </row>
    <row r="143" spans="2:14" ht="47.25" x14ac:dyDescent="0.25">
      <c r="B143" s="30">
        <v>5</v>
      </c>
      <c r="C143" s="31" t="s">
        <v>128</v>
      </c>
      <c r="D143" s="32">
        <f t="shared" si="12"/>
        <v>2946.6543499999998</v>
      </c>
      <c r="E143" s="36"/>
      <c r="F143" s="36"/>
      <c r="G143" s="32">
        <f>2939.7625+6.89185</f>
        <v>2946.6543499999998</v>
      </c>
      <c r="H143" s="36"/>
    </row>
    <row r="144" spans="2:14" ht="94.9" customHeight="1" x14ac:dyDescent="0.25">
      <c r="B144" s="30">
        <v>6</v>
      </c>
      <c r="C144" s="31" t="s">
        <v>137</v>
      </c>
      <c r="D144" s="32">
        <f t="shared" si="12"/>
        <v>2025.51839</v>
      </c>
      <c r="E144" s="36"/>
      <c r="F144" s="36"/>
      <c r="G144" s="32">
        <f>2019.4745+6.04389</f>
        <v>2025.51839</v>
      </c>
      <c r="H144" s="36"/>
    </row>
    <row r="145" spans="2:8" ht="63" x14ac:dyDescent="0.25">
      <c r="B145" s="30">
        <v>7</v>
      </c>
      <c r="C145" s="31" t="s">
        <v>160</v>
      </c>
      <c r="D145" s="32">
        <f t="shared" si="12"/>
        <v>1228.0999999999999</v>
      </c>
      <c r="E145" s="36"/>
      <c r="F145" s="36"/>
      <c r="G145" s="32">
        <v>1228.0999999999999</v>
      </c>
      <c r="H145" s="36"/>
    </row>
    <row r="146" spans="2:8" ht="31.5" x14ac:dyDescent="0.25">
      <c r="B146" s="30">
        <v>8</v>
      </c>
      <c r="C146" s="31" t="s">
        <v>189</v>
      </c>
      <c r="D146" s="32">
        <f t="shared" si="12"/>
        <v>211.7</v>
      </c>
      <c r="E146" s="36"/>
      <c r="F146" s="36"/>
      <c r="G146" s="32">
        <v>211.7</v>
      </c>
      <c r="H146" s="36"/>
    </row>
    <row r="147" spans="2:8" ht="31.5" x14ac:dyDescent="0.25">
      <c r="B147" s="30">
        <v>9</v>
      </c>
      <c r="C147" s="31" t="s">
        <v>201</v>
      </c>
      <c r="D147" s="32">
        <f t="shared" si="12"/>
        <v>256.80399999999997</v>
      </c>
      <c r="E147" s="36"/>
      <c r="F147" s="36"/>
      <c r="G147" s="32">
        <v>256.80399999999997</v>
      </c>
      <c r="H147" s="36"/>
    </row>
    <row r="148" spans="2:8" ht="16.149999999999999" customHeight="1" x14ac:dyDescent="0.25">
      <c r="B148" s="1"/>
      <c r="C148" s="18" t="s">
        <v>84</v>
      </c>
      <c r="D148" s="24">
        <f>SUM(D139:D147)</f>
        <v>7910.8067399999991</v>
      </c>
      <c r="E148" s="17">
        <f>SUM(E139:E146)</f>
        <v>0</v>
      </c>
      <c r="F148" s="17">
        <f>SUM(F139:F146)</f>
        <v>0</v>
      </c>
      <c r="G148" s="24">
        <f>SUM(G139:G147)</f>
        <v>7910.8067399999991</v>
      </c>
      <c r="H148" s="17">
        <f>SUM(H139:H146)</f>
        <v>0</v>
      </c>
    </row>
    <row r="149" spans="2:8" ht="19.5" x14ac:dyDescent="0.25">
      <c r="B149" s="66" t="s">
        <v>104</v>
      </c>
      <c r="C149" s="67"/>
      <c r="D149" s="67"/>
      <c r="E149" s="67"/>
      <c r="F149" s="67"/>
      <c r="G149" s="67"/>
      <c r="H149" s="68"/>
    </row>
    <row r="150" spans="2:8" ht="31.5" x14ac:dyDescent="0.25">
      <c r="B150" s="41">
        <v>1</v>
      </c>
      <c r="C150" s="31" t="s">
        <v>129</v>
      </c>
      <c r="D150" s="32">
        <f>SUM(E150:H150)</f>
        <v>291.39999999999998</v>
      </c>
      <c r="E150" s="36"/>
      <c r="F150" s="36"/>
      <c r="G150" s="32">
        <v>291.39999999999998</v>
      </c>
      <c r="H150" s="32"/>
    </row>
    <row r="151" spans="2:8" ht="31.5" x14ac:dyDescent="0.25">
      <c r="B151" s="30">
        <v>2</v>
      </c>
      <c r="C151" s="31" t="s">
        <v>150</v>
      </c>
      <c r="D151" s="32">
        <f t="shared" ref="D151:D176" si="13">SUM(E151:H151)</f>
        <v>779.625</v>
      </c>
      <c r="E151" s="36"/>
      <c r="F151" s="36"/>
      <c r="G151" s="32">
        <v>779.625</v>
      </c>
      <c r="H151" s="36"/>
    </row>
    <row r="152" spans="2:8" ht="15.75" x14ac:dyDescent="0.25">
      <c r="B152" s="30">
        <v>3</v>
      </c>
      <c r="C152" s="31" t="s">
        <v>51</v>
      </c>
      <c r="D152" s="32">
        <f t="shared" si="13"/>
        <v>1621.079</v>
      </c>
      <c r="E152" s="36"/>
      <c r="F152" s="36"/>
      <c r="G152" s="32">
        <f>1592.94+28.139</f>
        <v>1621.079</v>
      </c>
      <c r="H152" s="36"/>
    </row>
    <row r="153" spans="2:8" ht="47.25" x14ac:dyDescent="0.25">
      <c r="B153" s="30">
        <v>4</v>
      </c>
      <c r="C153" s="31" t="s">
        <v>52</v>
      </c>
      <c r="D153" s="32">
        <f t="shared" si="13"/>
        <v>166.45</v>
      </c>
      <c r="E153" s="36"/>
      <c r="F153" s="36"/>
      <c r="G153" s="32">
        <v>166.45</v>
      </c>
      <c r="H153" s="36"/>
    </row>
    <row r="154" spans="2:8" ht="31.5" x14ac:dyDescent="0.25">
      <c r="B154" s="30">
        <v>5</v>
      </c>
      <c r="C154" s="31" t="s">
        <v>80</v>
      </c>
      <c r="D154" s="32">
        <f t="shared" si="13"/>
        <v>429.96</v>
      </c>
      <c r="E154" s="36"/>
      <c r="F154" s="36"/>
      <c r="G154" s="32">
        <v>429.96</v>
      </c>
      <c r="H154" s="36"/>
    </row>
    <row r="155" spans="2:8" ht="31.5" x14ac:dyDescent="0.25">
      <c r="B155" s="30">
        <v>6</v>
      </c>
      <c r="C155" s="31" t="s">
        <v>53</v>
      </c>
      <c r="D155" s="32">
        <f t="shared" si="13"/>
        <v>667.94</v>
      </c>
      <c r="E155" s="36"/>
      <c r="F155" s="36"/>
      <c r="G155" s="32">
        <v>667.94</v>
      </c>
      <c r="H155" s="36"/>
    </row>
    <row r="156" spans="2:8" ht="31.5" x14ac:dyDescent="0.25">
      <c r="B156" s="30">
        <v>7</v>
      </c>
      <c r="C156" s="31" t="s">
        <v>54</v>
      </c>
      <c r="D156" s="32">
        <f t="shared" si="13"/>
        <v>1708.7989400000001</v>
      </c>
      <c r="E156" s="36"/>
      <c r="F156" s="36"/>
      <c r="G156" s="32">
        <f>1700.8532+8.007-0.06126</f>
        <v>1708.7989400000001</v>
      </c>
      <c r="H156" s="36"/>
    </row>
    <row r="157" spans="2:8" ht="15.75" x14ac:dyDescent="0.25">
      <c r="B157" s="30">
        <v>8</v>
      </c>
      <c r="C157" s="31" t="s">
        <v>55</v>
      </c>
      <c r="D157" s="32">
        <f t="shared" si="13"/>
        <v>1101.731</v>
      </c>
      <c r="E157" s="36"/>
      <c r="F157" s="36"/>
      <c r="G157" s="32">
        <v>1101.731</v>
      </c>
      <c r="H157" s="36"/>
    </row>
    <row r="158" spans="2:8" ht="31.5" x14ac:dyDescent="0.25">
      <c r="B158" s="30">
        <v>9</v>
      </c>
      <c r="C158" s="31" t="s">
        <v>56</v>
      </c>
      <c r="D158" s="32">
        <f t="shared" si="13"/>
        <v>188.73</v>
      </c>
      <c r="E158" s="36"/>
      <c r="F158" s="36"/>
      <c r="G158" s="32">
        <v>188.73</v>
      </c>
      <c r="H158" s="36"/>
    </row>
    <row r="159" spans="2:8" ht="15.75" x14ac:dyDescent="0.25">
      <c r="B159" s="30">
        <v>10</v>
      </c>
      <c r="C159" s="31" t="s">
        <v>97</v>
      </c>
      <c r="D159" s="32">
        <f t="shared" si="13"/>
        <v>403.28</v>
      </c>
      <c r="E159" s="36"/>
      <c r="F159" s="36"/>
      <c r="G159" s="32">
        <v>403.28</v>
      </c>
      <c r="H159" s="36"/>
    </row>
    <row r="160" spans="2:8" ht="31.5" x14ac:dyDescent="0.25">
      <c r="B160" s="30">
        <v>11</v>
      </c>
      <c r="C160" s="31" t="s">
        <v>57</v>
      </c>
      <c r="D160" s="32">
        <f t="shared" si="13"/>
        <v>532.04223000000002</v>
      </c>
      <c r="E160" s="36"/>
      <c r="F160" s="36"/>
      <c r="G160" s="32">
        <v>532.04223000000002</v>
      </c>
      <c r="H160" s="36"/>
    </row>
    <row r="161" spans="2:8" ht="31.5" x14ac:dyDescent="0.25">
      <c r="B161" s="30">
        <v>12</v>
      </c>
      <c r="C161" s="31" t="s">
        <v>58</v>
      </c>
      <c r="D161" s="32">
        <f t="shared" si="13"/>
        <v>342.20299999999997</v>
      </c>
      <c r="E161" s="36"/>
      <c r="F161" s="36"/>
      <c r="G161" s="32">
        <v>342.20299999999997</v>
      </c>
      <c r="H161" s="36"/>
    </row>
    <row r="162" spans="2:8" ht="47.25" x14ac:dyDescent="0.25">
      <c r="B162" s="30">
        <v>13</v>
      </c>
      <c r="C162" s="39" t="s">
        <v>90</v>
      </c>
      <c r="D162" s="32">
        <f t="shared" si="13"/>
        <v>2009.8600000000001</v>
      </c>
      <c r="E162" s="36"/>
      <c r="F162" s="36"/>
      <c r="G162" s="32">
        <f>1830.43+179.43</f>
        <v>2009.8600000000001</v>
      </c>
      <c r="H162" s="36"/>
    </row>
    <row r="163" spans="2:8" ht="31.5" x14ac:dyDescent="0.25">
      <c r="B163" s="30">
        <v>14</v>
      </c>
      <c r="C163" s="39" t="s">
        <v>98</v>
      </c>
      <c r="D163" s="32">
        <f t="shared" si="13"/>
        <v>1300.2909999999999</v>
      </c>
      <c r="E163" s="36"/>
      <c r="F163" s="36"/>
      <c r="G163" s="32">
        <v>1300.2909999999999</v>
      </c>
      <c r="H163" s="36"/>
    </row>
    <row r="164" spans="2:8" ht="47.25" x14ac:dyDescent="0.25">
      <c r="B164" s="30">
        <v>15</v>
      </c>
      <c r="C164" s="39" t="s">
        <v>109</v>
      </c>
      <c r="D164" s="32">
        <f t="shared" si="13"/>
        <v>958.54033000000004</v>
      </c>
      <c r="E164" s="36"/>
      <c r="F164" s="36"/>
      <c r="G164" s="32">
        <v>958.54033000000004</v>
      </c>
      <c r="H164" s="36"/>
    </row>
    <row r="165" spans="2:8" ht="31.5" x14ac:dyDescent="0.25">
      <c r="B165" s="30">
        <v>16</v>
      </c>
      <c r="C165" s="31" t="s">
        <v>59</v>
      </c>
      <c r="D165" s="32">
        <f t="shared" si="13"/>
        <v>1154.172</v>
      </c>
      <c r="E165" s="36"/>
      <c r="F165" s="36"/>
      <c r="G165" s="32">
        <v>1154.172</v>
      </c>
      <c r="H165" s="36"/>
    </row>
    <row r="166" spans="2:8" ht="31.5" x14ac:dyDescent="0.25">
      <c r="B166" s="30">
        <v>17</v>
      </c>
      <c r="C166" s="31" t="s">
        <v>60</v>
      </c>
      <c r="D166" s="32">
        <f t="shared" si="13"/>
        <v>980.80658000000005</v>
      </c>
      <c r="E166" s="36"/>
      <c r="F166" s="36"/>
      <c r="G166" s="32">
        <v>980.80658000000005</v>
      </c>
      <c r="H166" s="36"/>
    </row>
    <row r="167" spans="2:8" ht="31.5" x14ac:dyDescent="0.25">
      <c r="B167" s="30">
        <v>18</v>
      </c>
      <c r="C167" s="42" t="s">
        <v>61</v>
      </c>
      <c r="D167" s="32">
        <f t="shared" si="13"/>
        <v>1539.9911999999999</v>
      </c>
      <c r="E167" s="36"/>
      <c r="F167" s="36"/>
      <c r="G167" s="32">
        <v>1539.9911999999999</v>
      </c>
      <c r="H167" s="36"/>
    </row>
    <row r="168" spans="2:8" ht="31.5" x14ac:dyDescent="0.25">
      <c r="B168" s="30">
        <v>19</v>
      </c>
      <c r="C168" s="31" t="s">
        <v>62</v>
      </c>
      <c r="D168" s="32">
        <f t="shared" si="13"/>
        <v>411.03</v>
      </c>
      <c r="E168" s="36"/>
      <c r="F168" s="36"/>
      <c r="G168" s="32">
        <v>411.03</v>
      </c>
      <c r="H168" s="36"/>
    </row>
    <row r="169" spans="2:8" ht="47.25" x14ac:dyDescent="0.25">
      <c r="B169" s="30">
        <v>20</v>
      </c>
      <c r="C169" s="31" t="s">
        <v>63</v>
      </c>
      <c r="D169" s="32">
        <f t="shared" si="13"/>
        <v>1119.8900000000001</v>
      </c>
      <c r="E169" s="36"/>
      <c r="F169" s="36"/>
      <c r="G169" s="32">
        <v>1119.8900000000001</v>
      </c>
      <c r="H169" s="36"/>
    </row>
    <row r="170" spans="2:8" ht="31.5" x14ac:dyDescent="0.25">
      <c r="B170" s="30">
        <v>21</v>
      </c>
      <c r="C170" s="39" t="s">
        <v>64</v>
      </c>
      <c r="D170" s="32">
        <f t="shared" si="13"/>
        <v>912.27</v>
      </c>
      <c r="E170" s="36"/>
      <c r="F170" s="36"/>
      <c r="G170" s="32">
        <v>912.27</v>
      </c>
      <c r="H170" s="36"/>
    </row>
    <row r="171" spans="2:8" ht="31.5" x14ac:dyDescent="0.25">
      <c r="B171" s="30">
        <v>22</v>
      </c>
      <c r="C171" s="31" t="s">
        <v>65</v>
      </c>
      <c r="D171" s="32">
        <f t="shared" si="13"/>
        <v>255.23500000000001</v>
      </c>
      <c r="E171" s="36"/>
      <c r="F171" s="36"/>
      <c r="G171" s="32">
        <v>255.23500000000001</v>
      </c>
      <c r="H171" s="36"/>
    </row>
    <row r="172" spans="2:8" ht="63" x14ac:dyDescent="0.25">
      <c r="B172" s="30">
        <v>23</v>
      </c>
      <c r="C172" s="31" t="s">
        <v>138</v>
      </c>
      <c r="D172" s="32">
        <f t="shared" si="13"/>
        <v>325.80034999999998</v>
      </c>
      <c r="E172" s="36"/>
      <c r="F172" s="36"/>
      <c r="G172" s="32">
        <v>325.80034999999998</v>
      </c>
      <c r="H172" s="36"/>
    </row>
    <row r="173" spans="2:8" ht="47.25" x14ac:dyDescent="0.25">
      <c r="B173" s="30">
        <v>24</v>
      </c>
      <c r="C173" s="31" t="s">
        <v>159</v>
      </c>
      <c r="D173" s="32">
        <f t="shared" si="13"/>
        <v>714.86999999999989</v>
      </c>
      <c r="E173" s="36"/>
      <c r="F173" s="36"/>
      <c r="G173" s="56">
        <f>2199.29-1484.42</f>
        <v>714.86999999999989</v>
      </c>
      <c r="H173" s="36"/>
    </row>
    <row r="174" spans="2:8" ht="137.44999999999999" customHeight="1" x14ac:dyDescent="0.25">
      <c r="B174" s="30">
        <v>25</v>
      </c>
      <c r="C174" s="31" t="s">
        <v>161</v>
      </c>
      <c r="D174" s="32">
        <f t="shared" si="13"/>
        <v>171.29</v>
      </c>
      <c r="E174" s="36"/>
      <c r="F174" s="36"/>
      <c r="G174" s="32">
        <f>165.29+6</f>
        <v>171.29</v>
      </c>
      <c r="H174" s="36"/>
    </row>
    <row r="175" spans="2:8" ht="63" x14ac:dyDescent="0.25">
      <c r="B175" s="30">
        <v>26</v>
      </c>
      <c r="C175" s="31" t="s">
        <v>130</v>
      </c>
      <c r="D175" s="32">
        <f t="shared" si="13"/>
        <v>226.01</v>
      </c>
      <c r="E175" s="36"/>
      <c r="F175" s="36"/>
      <c r="G175" s="32">
        <v>226.01</v>
      </c>
      <c r="H175" s="36"/>
    </row>
    <row r="176" spans="2:8" ht="123" customHeight="1" x14ac:dyDescent="0.25">
      <c r="B176" s="30">
        <v>27</v>
      </c>
      <c r="C176" s="31" t="s">
        <v>177</v>
      </c>
      <c r="D176" s="32">
        <f t="shared" si="13"/>
        <v>245.78</v>
      </c>
      <c r="E176" s="36"/>
      <c r="F176" s="36"/>
      <c r="G176" s="32">
        <f>200+45.78</f>
        <v>245.78</v>
      </c>
      <c r="H176" s="36"/>
    </row>
    <row r="177" spans="2:8" ht="18.75" x14ac:dyDescent="0.25">
      <c r="B177" s="11"/>
      <c r="C177" s="12" t="s">
        <v>44</v>
      </c>
      <c r="D177" s="25">
        <f>SUM(D150:D176)</f>
        <v>20559.075629999999</v>
      </c>
      <c r="E177" s="25">
        <f>SUM(E150:E175)</f>
        <v>0</v>
      </c>
      <c r="F177" s="25">
        <f>SUM(F150:F175)</f>
        <v>0</v>
      </c>
      <c r="G177" s="25">
        <f>SUM(G150:G176)</f>
        <v>20559.075629999999</v>
      </c>
      <c r="H177" s="25">
        <f>SUM(H150:H175)</f>
        <v>0</v>
      </c>
    </row>
    <row r="178" spans="2:8" ht="31.5" x14ac:dyDescent="0.25">
      <c r="B178" s="30">
        <v>1</v>
      </c>
      <c r="C178" s="31" t="s">
        <v>149</v>
      </c>
      <c r="D178" s="32">
        <f>SUM(E178:H178)</f>
        <v>10089.868699999999</v>
      </c>
      <c r="E178" s="36"/>
      <c r="F178" s="36"/>
      <c r="G178" s="32">
        <f>9172.6091+917.2596</f>
        <v>10089.868699999999</v>
      </c>
      <c r="H178" s="36"/>
    </row>
    <row r="179" spans="2:8" ht="31.5" x14ac:dyDescent="0.25">
      <c r="B179" s="30">
        <v>2</v>
      </c>
      <c r="C179" s="31" t="s">
        <v>148</v>
      </c>
      <c r="D179" s="32">
        <f t="shared" ref="D179:D183" si="14">SUM(E179:H179)</f>
        <v>3269.6952799999999</v>
      </c>
      <c r="E179" s="36"/>
      <c r="F179" s="36"/>
      <c r="G179" s="32"/>
      <c r="H179" s="32">
        <f>2978.96+291.23632-0.50104</f>
        <v>3269.6952799999999</v>
      </c>
    </row>
    <row r="180" spans="2:8" ht="31.5" x14ac:dyDescent="0.25">
      <c r="B180" s="30">
        <v>3</v>
      </c>
      <c r="C180" s="31" t="s">
        <v>147</v>
      </c>
      <c r="D180" s="32">
        <f t="shared" si="14"/>
        <v>2165.6089400000001</v>
      </c>
      <c r="E180" s="36"/>
      <c r="F180" s="36"/>
      <c r="G180" s="32"/>
      <c r="H180" s="32">
        <v>2165.6089400000001</v>
      </c>
    </row>
    <row r="181" spans="2:8" ht="15.75" x14ac:dyDescent="0.25">
      <c r="B181" s="30">
        <v>4</v>
      </c>
      <c r="C181" s="31" t="s">
        <v>163</v>
      </c>
      <c r="D181" s="32">
        <f t="shared" si="14"/>
        <v>1256.74</v>
      </c>
      <c r="E181" s="36"/>
      <c r="F181" s="36"/>
      <c r="G181" s="32"/>
      <c r="H181" s="32">
        <v>1256.74</v>
      </c>
    </row>
    <row r="182" spans="2:8" ht="34.15" customHeight="1" x14ac:dyDescent="0.25">
      <c r="B182" s="30">
        <v>5</v>
      </c>
      <c r="C182" s="31" t="s">
        <v>146</v>
      </c>
      <c r="D182" s="32">
        <f t="shared" si="14"/>
        <v>2442.4443000000001</v>
      </c>
      <c r="E182" s="36"/>
      <c r="F182" s="36"/>
      <c r="G182" s="32"/>
      <c r="H182" s="32">
        <v>2442.4443000000001</v>
      </c>
    </row>
    <row r="183" spans="2:8" ht="39" customHeight="1" x14ac:dyDescent="0.25">
      <c r="B183" s="30">
        <v>6</v>
      </c>
      <c r="C183" s="31" t="s">
        <v>188</v>
      </c>
      <c r="D183" s="32">
        <f t="shared" si="14"/>
        <v>252.34399999999999</v>
      </c>
      <c r="E183" s="36"/>
      <c r="F183" s="36"/>
      <c r="G183" s="32"/>
      <c r="H183" s="32">
        <v>252.34399999999999</v>
      </c>
    </row>
    <row r="184" spans="2:8" ht="22.9" customHeight="1" x14ac:dyDescent="0.25">
      <c r="B184" s="11"/>
      <c r="C184" s="12" t="s">
        <v>83</v>
      </c>
      <c r="D184" s="25">
        <f>SUM(D178:D183)</f>
        <v>19476.701219999999</v>
      </c>
      <c r="E184" s="19">
        <f>SUM(E178:E183)</f>
        <v>0</v>
      </c>
      <c r="F184" s="19">
        <f>SUM(F178:F183)</f>
        <v>0</v>
      </c>
      <c r="G184" s="25">
        <f>SUM(G178:G183)</f>
        <v>10089.868699999999</v>
      </c>
      <c r="H184" s="25">
        <f>SUM(H178:H183)</f>
        <v>9386.8325199999981</v>
      </c>
    </row>
    <row r="185" spans="2:8" ht="19.149999999999999" customHeight="1" x14ac:dyDescent="0.25">
      <c r="B185" s="15"/>
      <c r="C185" s="18" t="s">
        <v>66</v>
      </c>
      <c r="D185" s="26">
        <f>SUM(D177+D184)</f>
        <v>40035.776849999995</v>
      </c>
      <c r="E185" s="26">
        <f>SUM(E177+E184)</f>
        <v>0</v>
      </c>
      <c r="F185" s="26">
        <f>SUM(F177+F184)</f>
        <v>0</v>
      </c>
      <c r="G185" s="26">
        <f>SUM(G177+G184)</f>
        <v>30648.944329999998</v>
      </c>
      <c r="H185" s="26">
        <f>SUM(H177+H184)</f>
        <v>9386.8325199999981</v>
      </c>
    </row>
    <row r="186" spans="2:8" ht="25.9" customHeight="1" x14ac:dyDescent="0.25">
      <c r="B186" s="66" t="s">
        <v>105</v>
      </c>
      <c r="C186" s="67"/>
      <c r="D186" s="67"/>
      <c r="E186" s="67"/>
      <c r="F186" s="67"/>
      <c r="G186" s="67"/>
      <c r="H186" s="68"/>
    </row>
    <row r="187" spans="2:8" ht="31.5" x14ac:dyDescent="0.25">
      <c r="B187" s="30">
        <v>1</v>
      </c>
      <c r="C187" s="31" t="s">
        <v>139</v>
      </c>
      <c r="D187" s="54">
        <f t="shared" ref="D187:D196" si="15">SUM(E187:H187)</f>
        <v>784.32399999999996</v>
      </c>
      <c r="E187" s="36"/>
      <c r="F187" s="36"/>
      <c r="G187" s="57">
        <f>1005.41-221.086</f>
        <v>784.32399999999996</v>
      </c>
      <c r="H187" s="36"/>
    </row>
    <row r="188" spans="2:8" ht="31.5" x14ac:dyDescent="0.25">
      <c r="B188" s="30">
        <v>2</v>
      </c>
      <c r="C188" s="31" t="s">
        <v>67</v>
      </c>
      <c r="D188" s="54">
        <f t="shared" si="15"/>
        <v>1670.0160000000001</v>
      </c>
      <c r="E188" s="36"/>
      <c r="F188" s="36"/>
      <c r="G188" s="54">
        <v>1670.0160000000001</v>
      </c>
      <c r="H188" s="36"/>
    </row>
    <row r="189" spans="2:8" ht="31.5" x14ac:dyDescent="0.25">
      <c r="B189" s="30">
        <v>3</v>
      </c>
      <c r="C189" s="31" t="s">
        <v>68</v>
      </c>
      <c r="D189" s="43">
        <f t="shared" si="15"/>
        <v>628.16999999999996</v>
      </c>
      <c r="E189" s="36"/>
      <c r="F189" s="36"/>
      <c r="G189" s="58">
        <v>628.16999999999996</v>
      </c>
      <c r="H189" s="36"/>
    </row>
    <row r="190" spans="2:8" ht="31.5" x14ac:dyDescent="0.25">
      <c r="B190" s="30">
        <v>4</v>
      </c>
      <c r="C190" s="39" t="s">
        <v>69</v>
      </c>
      <c r="D190" s="54">
        <f t="shared" si="15"/>
        <v>1145.347</v>
      </c>
      <c r="E190" s="36"/>
      <c r="F190" s="36"/>
      <c r="G190" s="54">
        <v>1145.347</v>
      </c>
      <c r="H190" s="36"/>
    </row>
    <row r="191" spans="2:8" ht="31.5" x14ac:dyDescent="0.25">
      <c r="B191" s="30">
        <v>5</v>
      </c>
      <c r="C191" s="31" t="s">
        <v>110</v>
      </c>
      <c r="D191" s="43">
        <f t="shared" si="15"/>
        <v>335.36900000000003</v>
      </c>
      <c r="E191" s="36"/>
      <c r="F191" s="36"/>
      <c r="G191" s="43">
        <v>335.36900000000003</v>
      </c>
      <c r="H191" s="36"/>
    </row>
    <row r="192" spans="2:8" ht="31.5" x14ac:dyDescent="0.25">
      <c r="B192" s="30">
        <v>6</v>
      </c>
      <c r="C192" s="31" t="s">
        <v>70</v>
      </c>
      <c r="D192" s="43">
        <f t="shared" si="15"/>
        <v>165.41300000000001</v>
      </c>
      <c r="E192" s="36"/>
      <c r="F192" s="36"/>
      <c r="G192" s="43">
        <v>165.41300000000001</v>
      </c>
      <c r="H192" s="36"/>
    </row>
    <row r="193" spans="2:8" ht="31.5" x14ac:dyDescent="0.25">
      <c r="B193" s="30">
        <v>7</v>
      </c>
      <c r="C193" s="31" t="s">
        <v>71</v>
      </c>
      <c r="D193" s="43">
        <f t="shared" si="15"/>
        <v>130.07</v>
      </c>
      <c r="E193" s="36"/>
      <c r="F193" s="36"/>
      <c r="G193" s="58">
        <f>130.07</f>
        <v>130.07</v>
      </c>
      <c r="H193" s="36"/>
    </row>
    <row r="194" spans="2:8" ht="31.5" x14ac:dyDescent="0.25">
      <c r="B194" s="30">
        <v>8</v>
      </c>
      <c r="C194" s="31" t="s">
        <v>72</v>
      </c>
      <c r="D194" s="54">
        <f t="shared" si="15"/>
        <v>1335.74</v>
      </c>
      <c r="E194" s="36"/>
      <c r="F194" s="36"/>
      <c r="G194" s="54">
        <v>1335.74</v>
      </c>
      <c r="H194" s="36"/>
    </row>
    <row r="195" spans="2:8" ht="47.25" x14ac:dyDescent="0.25">
      <c r="B195" s="30">
        <v>9</v>
      </c>
      <c r="C195" s="31" t="s">
        <v>131</v>
      </c>
      <c r="D195" s="43">
        <f t="shared" si="15"/>
        <v>504.94</v>
      </c>
      <c r="E195" s="36"/>
      <c r="F195" s="36"/>
      <c r="G195" s="43">
        <v>504.94</v>
      </c>
      <c r="H195" s="36"/>
    </row>
    <row r="196" spans="2:8" ht="35.450000000000003" customHeight="1" x14ac:dyDescent="0.25">
      <c r="B196" s="30">
        <v>10</v>
      </c>
      <c r="C196" s="31" t="s">
        <v>91</v>
      </c>
      <c r="D196" s="54">
        <f t="shared" si="15"/>
        <v>1811.43</v>
      </c>
      <c r="E196" s="36"/>
      <c r="F196" s="36"/>
      <c r="G196" s="54">
        <v>1811.43</v>
      </c>
      <c r="H196" s="36"/>
    </row>
    <row r="197" spans="2:8" ht="30.6" customHeight="1" x14ac:dyDescent="0.25">
      <c r="B197" s="11"/>
      <c r="C197" s="12" t="s">
        <v>44</v>
      </c>
      <c r="D197" s="20">
        <f>SUM(D187:D196)</f>
        <v>8510.8189999999977</v>
      </c>
      <c r="E197" s="20">
        <f>SUM(E187:E196)</f>
        <v>0</v>
      </c>
      <c r="F197" s="20">
        <f>SUM(F187:F196)</f>
        <v>0</v>
      </c>
      <c r="G197" s="20">
        <f>SUM(G187:G196)</f>
        <v>8510.8189999999977</v>
      </c>
      <c r="H197" s="20">
        <f>SUM(H187:H196)</f>
        <v>0</v>
      </c>
    </row>
    <row r="198" spans="2:8" ht="39" customHeight="1" x14ac:dyDescent="0.25">
      <c r="B198" s="30">
        <v>1</v>
      </c>
      <c r="C198" s="31" t="s">
        <v>73</v>
      </c>
      <c r="D198" s="54">
        <f>SUM(E198:H198)</f>
        <v>1322.75</v>
      </c>
      <c r="E198" s="36"/>
      <c r="F198" s="36"/>
      <c r="G198" s="54"/>
      <c r="H198" s="54">
        <v>1322.75</v>
      </c>
    </row>
    <row r="199" spans="2:8" ht="33.6" customHeight="1" x14ac:dyDescent="0.25">
      <c r="B199" s="11"/>
      <c r="C199" s="12" t="s">
        <v>82</v>
      </c>
      <c r="D199" s="20">
        <f>SUM(D198)</f>
        <v>1322.75</v>
      </c>
      <c r="E199" s="20">
        <f t="shared" ref="E199:H199" si="16">SUM(E198)</f>
        <v>0</v>
      </c>
      <c r="F199" s="20">
        <f t="shared" si="16"/>
        <v>0</v>
      </c>
      <c r="G199" s="20">
        <f t="shared" si="16"/>
        <v>0</v>
      </c>
      <c r="H199" s="20">
        <f t="shared" si="16"/>
        <v>1322.75</v>
      </c>
    </row>
    <row r="200" spans="2:8" ht="39.6" customHeight="1" x14ac:dyDescent="0.25">
      <c r="B200" s="21"/>
      <c r="C200" s="22" t="s">
        <v>74</v>
      </c>
      <c r="D200" s="23">
        <f>SUM(D197+D199)</f>
        <v>9833.5689999999977</v>
      </c>
      <c r="E200" s="23">
        <f t="shared" ref="E200:H200" si="17">SUM(E197+E199)</f>
        <v>0</v>
      </c>
      <c r="F200" s="23">
        <f t="shared" si="17"/>
        <v>0</v>
      </c>
      <c r="G200" s="23">
        <f t="shared" si="17"/>
        <v>8510.8189999999977</v>
      </c>
      <c r="H200" s="23">
        <f t="shared" si="17"/>
        <v>1322.75</v>
      </c>
    </row>
    <row r="201" spans="2:8" ht="40.15" customHeight="1" x14ac:dyDescent="0.25">
      <c r="B201" s="21"/>
      <c r="C201" s="22" t="s">
        <v>158</v>
      </c>
      <c r="D201" s="23">
        <f>D17+D107+D137+D148+D185+D200</f>
        <v>197452.84599999999</v>
      </c>
      <c r="E201" s="23">
        <f>E17+E107+E137+E148+E185+E200</f>
        <v>0</v>
      </c>
      <c r="F201" s="23">
        <f>F17+F107+F137+F148+F185+F200</f>
        <v>9777.1655100000007</v>
      </c>
      <c r="G201" s="23">
        <f>G17+G107+G137+G148+G185+G200</f>
        <v>173977.33796999999</v>
      </c>
      <c r="H201" s="23">
        <f>H17+H107+H137+H148+H185+H200</f>
        <v>13698.342519999998</v>
      </c>
    </row>
    <row r="202" spans="2:8" ht="19.149999999999999" customHeight="1" x14ac:dyDescent="0.25">
      <c r="B202" s="48"/>
      <c r="C202" s="63" t="s">
        <v>108</v>
      </c>
      <c r="D202" s="64"/>
      <c r="E202" s="64"/>
      <c r="F202" s="64"/>
      <c r="G202" s="64"/>
      <c r="H202" s="65"/>
    </row>
    <row r="203" spans="2:8" ht="109.15" customHeight="1" x14ac:dyDescent="0.25">
      <c r="B203" s="50">
        <v>1</v>
      </c>
      <c r="C203" s="42" t="s">
        <v>173</v>
      </c>
      <c r="D203" s="51">
        <f>SUM(E203:H203)</f>
        <v>2139.0300000000002</v>
      </c>
      <c r="E203" s="49"/>
      <c r="F203" s="49"/>
      <c r="G203" s="51">
        <f>1723.73+415.3</f>
        <v>2139.0300000000002</v>
      </c>
      <c r="H203" s="49"/>
    </row>
    <row r="204" spans="2:8" ht="17.45" customHeight="1" x14ac:dyDescent="0.25">
      <c r="B204" s="48"/>
      <c r="C204" s="22" t="s">
        <v>95</v>
      </c>
      <c r="D204" s="23">
        <f>SUM(D203)</f>
        <v>2139.0300000000002</v>
      </c>
      <c r="E204" s="23">
        <f t="shared" ref="E204:H204" si="18">SUM(E203)</f>
        <v>0</v>
      </c>
      <c r="F204" s="23">
        <f t="shared" si="18"/>
        <v>0</v>
      </c>
      <c r="G204" s="23">
        <f t="shared" si="18"/>
        <v>2139.0300000000002</v>
      </c>
      <c r="H204" s="23">
        <f t="shared" si="18"/>
        <v>0</v>
      </c>
    </row>
    <row r="205" spans="2:8" ht="18" customHeight="1" x14ac:dyDescent="0.25">
      <c r="B205" s="48"/>
      <c r="C205" s="63" t="s">
        <v>113</v>
      </c>
      <c r="D205" s="64"/>
      <c r="E205" s="64"/>
      <c r="F205" s="64"/>
      <c r="G205" s="64"/>
      <c r="H205" s="65"/>
    </row>
    <row r="206" spans="2:8" ht="22.9" customHeight="1" x14ac:dyDescent="0.25">
      <c r="B206" s="48">
        <v>1</v>
      </c>
      <c r="C206" s="42" t="s">
        <v>114</v>
      </c>
      <c r="D206" s="51">
        <f>SUM(E206:H206)</f>
        <v>524.45817999999997</v>
      </c>
      <c r="E206" s="49"/>
      <c r="F206" s="49"/>
      <c r="G206" s="51">
        <f>300.77809+199.222+24.45809</f>
        <v>524.45817999999997</v>
      </c>
      <c r="H206" s="49"/>
    </row>
    <row r="207" spans="2:8" ht="17.45" customHeight="1" x14ac:dyDescent="0.25">
      <c r="B207" s="48"/>
      <c r="C207" s="22" t="s">
        <v>115</v>
      </c>
      <c r="D207" s="23">
        <f>SUM(D206)</f>
        <v>524.45817999999997</v>
      </c>
      <c r="E207" s="23">
        <f t="shared" ref="E207:H207" si="19">SUM(E206)</f>
        <v>0</v>
      </c>
      <c r="F207" s="23">
        <f t="shared" si="19"/>
        <v>0</v>
      </c>
      <c r="G207" s="23">
        <f t="shared" si="19"/>
        <v>524.45817999999997</v>
      </c>
      <c r="H207" s="23">
        <f t="shared" si="19"/>
        <v>0</v>
      </c>
    </row>
    <row r="208" spans="2:8" ht="33.6" customHeight="1" x14ac:dyDescent="0.3">
      <c r="B208" s="1"/>
      <c r="C208" s="44" t="s">
        <v>81</v>
      </c>
      <c r="D208" s="52">
        <f>D17+D107+D137+D148+D185+D200+D204+D207</f>
        <v>200116.33417999998</v>
      </c>
      <c r="E208" s="52">
        <f>E17+E107+E137+E148+E185+E200+E204+E207</f>
        <v>0</v>
      </c>
      <c r="F208" s="52">
        <f>F17+F107+F137+F148+F185+F200+F204+F207</f>
        <v>9777.1655100000007</v>
      </c>
      <c r="G208" s="52">
        <f>G17+G107+G137+G148+G185+G200+G204+G207</f>
        <v>176640.82614999998</v>
      </c>
      <c r="H208" s="52">
        <f>H17+H107+H137+H148+H185+H200+H204+H207</f>
        <v>13698.342519999998</v>
      </c>
    </row>
    <row r="209" spans="3:8" hidden="1" x14ac:dyDescent="0.25">
      <c r="C209" s="27" t="s">
        <v>76</v>
      </c>
      <c r="D209" s="28">
        <f>D106+D136+D184+D199</f>
        <v>40248.078859999994</v>
      </c>
      <c r="E209" s="28">
        <f>E106+E136+E184+E199</f>
        <v>0</v>
      </c>
      <c r="F209" s="28">
        <f>F106+F136+F184+F199</f>
        <v>0</v>
      </c>
      <c r="G209" s="28">
        <f>G106+G136+G184+G199</f>
        <v>26549.736339999999</v>
      </c>
      <c r="H209" s="28">
        <f>H106+H136+H184+H199</f>
        <v>13698.342519999998</v>
      </c>
    </row>
    <row r="210" spans="3:8" hidden="1" x14ac:dyDescent="0.25">
      <c r="C210" s="27"/>
      <c r="D210" s="29"/>
      <c r="E210" s="29"/>
      <c r="F210" s="29"/>
      <c r="G210" s="1"/>
      <c r="H210" s="1"/>
    </row>
    <row r="211" spans="3:8" hidden="1" x14ac:dyDescent="0.25">
      <c r="C211" s="27" t="s">
        <v>77</v>
      </c>
      <c r="D211" s="28">
        <f>D198+D182+D180+D179+D178+D135</f>
        <v>22279.127220000002</v>
      </c>
      <c r="E211" s="28">
        <f>E198+E182+E180+E179+E178+E135</f>
        <v>0</v>
      </c>
      <c r="F211" s="28">
        <f>F198+F182+F180+F179+F178+F135</f>
        <v>0</v>
      </c>
      <c r="G211" s="28">
        <f>G198+G182+G180+G179+G178+G135</f>
        <v>10089.868699999999</v>
      </c>
      <c r="H211" s="28">
        <f>H198+H182+H180+H179+H178+H135</f>
        <v>12189.258520000001</v>
      </c>
    </row>
    <row r="212" spans="3:8" hidden="1" x14ac:dyDescent="0.25">
      <c r="C212" s="27" t="s">
        <v>78</v>
      </c>
      <c r="D212" s="29">
        <f>4811.1+13000</f>
        <v>17811.099999999999</v>
      </c>
      <c r="E212" s="29"/>
      <c r="F212" s="29"/>
      <c r="G212" s="2">
        <f>G106</f>
        <v>16459.86764</v>
      </c>
      <c r="H212" s="1"/>
    </row>
  </sheetData>
  <mergeCells count="24">
    <mergeCell ref="A8:A14"/>
    <mergeCell ref="C202:H202"/>
    <mergeCell ref="E1:H2"/>
    <mergeCell ref="E3:H3"/>
    <mergeCell ref="C14:H14"/>
    <mergeCell ref="B18:H18"/>
    <mergeCell ref="B5:H5"/>
    <mergeCell ref="F8:F12"/>
    <mergeCell ref="E8:E12"/>
    <mergeCell ref="B6:H6"/>
    <mergeCell ref="B7:H7"/>
    <mergeCell ref="B8:B12"/>
    <mergeCell ref="C8:C12"/>
    <mergeCell ref="D8:D12"/>
    <mergeCell ref="G8:G12"/>
    <mergeCell ref="H8:H12"/>
    <mergeCell ref="C15:H15"/>
    <mergeCell ref="C205:H205"/>
    <mergeCell ref="B186:H186"/>
    <mergeCell ref="B149:H149"/>
    <mergeCell ref="B138:H138"/>
    <mergeCell ref="B108:H108"/>
    <mergeCell ref="B96:H96"/>
    <mergeCell ref="B87:H87"/>
  </mergeCells>
  <pageMargins left="0.31496062992125984" right="0.31496062992125984" top="0.27559055118110237" bottom="0.27559055118110237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5" sqref="E25:E2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Постановление АИП 2019</vt:lpstr>
      <vt:lpstr>Лист1</vt:lpstr>
      <vt:lpstr>'Постановление АИП 2019'!Заголовки_для_печати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GEG</cp:lastModifiedBy>
  <cp:lastPrinted>2019-12-30T08:35:40Z</cp:lastPrinted>
  <dcterms:created xsi:type="dcterms:W3CDTF">2018-02-01T13:06:50Z</dcterms:created>
  <dcterms:modified xsi:type="dcterms:W3CDTF">2019-12-30T09:13:26Z</dcterms:modified>
</cp:coreProperties>
</file>